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8" i="83" l="1"/>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<sst xmlns="http://schemas.openxmlformats.org/spreadsheetml/2006/main" count="11528" uniqueCount="2433">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</sst>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t="s">
        <v>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t="s">
        <v>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t="s">
        <v>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t="s">
        <v>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t="s">
        <v>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204</v>
      </c>
      <c r="AA52" s="697" t="s">
        <v>2306</v>
      </c>
      <c r="AB52" s="697" t="s">
        <v>203</v>
      </c>
      <c r="AC52" s="760" t="s">
        <v>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v>1334567890</v>
      </c>
      <c r="D54" s="739"/>
      <c r="E54" s="739"/>
      <c r="F54" s="739"/>
      <c r="G54" s="739"/>
      <c r="H54" s="739"/>
      <c r="I54" s="739"/>
      <c r="J54" s="739"/>
      <c r="K54" s="739"/>
      <c r="L54" s="740"/>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1">
        <v>1334567890</v>
      </c>
      <c r="D55" s="742"/>
      <c r="E55" s="742"/>
      <c r="F55" s="742"/>
      <c r="G55" s="742"/>
      <c r="H55" s="742"/>
      <c r="I55" s="742"/>
      <c r="J55" s="742"/>
      <c r="K55" s="742"/>
      <c r="L55" s="743"/>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1">
        <v>1334567891</v>
      </c>
      <c r="D56" s="742"/>
      <c r="E56" s="742"/>
      <c r="F56" s="742"/>
      <c r="G56" s="742"/>
      <c r="H56" s="742"/>
      <c r="I56" s="742"/>
      <c r="J56" s="742"/>
      <c r="K56" s="742"/>
      <c r="L56" s="743"/>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1">
        <v>1334567892</v>
      </c>
      <c r="D57" s="742"/>
      <c r="E57" s="742"/>
      <c r="F57" s="742"/>
      <c r="G57" s="742"/>
      <c r="H57" s="742"/>
      <c r="I57" s="742"/>
      <c r="J57" s="742"/>
      <c r="K57" s="742"/>
      <c r="L57" s="743"/>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1">
        <v>1334567893</v>
      </c>
      <c r="D58" s="742"/>
      <c r="E58" s="742"/>
      <c r="F58" s="742"/>
      <c r="G58" s="742"/>
      <c r="H58" s="742"/>
      <c r="I58" s="742"/>
      <c r="J58" s="742"/>
      <c r="K58" s="742"/>
      <c r="L58" s="743"/>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1">
        <v>1334567893</v>
      </c>
      <c r="D59" s="742"/>
      <c r="E59" s="742"/>
      <c r="F59" s="742"/>
      <c r="G59" s="742"/>
      <c r="H59" s="742"/>
      <c r="I59" s="742"/>
      <c r="J59" s="742"/>
      <c r="K59" s="742"/>
      <c r="L59" s="743"/>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1">
        <v>1334567894</v>
      </c>
      <c r="D60" s="742"/>
      <c r="E60" s="742"/>
      <c r="F60" s="742"/>
      <c r="G60" s="742"/>
      <c r="H60" s="742"/>
      <c r="I60" s="742"/>
      <c r="J60" s="742"/>
      <c r="K60" s="742"/>
      <c r="L60" s="743"/>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03-3571-XXXX</v>
      </c>
      <c r="M13" s="998"/>
      <c r="N13" s="998"/>
      <c r="O13" s="998"/>
      <c r="P13" s="998"/>
      <c r="Q13" s="998"/>
      <c r="R13" s="998"/>
      <c r="S13" s="998"/>
      <c r="T13" s="998"/>
      <c r="U13" s="999"/>
      <c r="V13" s="1000" t="s">
        <v>73</v>
      </c>
      <c r="W13" s="1001"/>
      <c r="X13" s="1001"/>
      <c r="Y13" s="992"/>
      <c r="Z13" s="997" t="str">
        <f>IF(基本情報入力シート!M47="","",基本情報入力シート!M47)</f>
        <v>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2225</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50697843</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7" t="s">
        <v>2243</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19853841</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7" t="s">
        <v>2241</v>
      </c>
      <c r="F20" s="967"/>
      <c r="G20" s="967"/>
      <c r="H20" s="967"/>
      <c r="I20" s="967"/>
      <c r="J20" s="967"/>
      <c r="K20" s="967"/>
      <c r="L20" s="967"/>
      <c r="M20" s="967"/>
      <c r="N20" s="967"/>
      <c r="O20" s="967"/>
      <c r="P20" s="1058"/>
      <c r="Q20" s="979">
        <v>4799515</v>
      </c>
      <c r="R20" s="980"/>
      <c r="S20" s="980"/>
      <c r="T20" s="980"/>
      <c r="U20" s="980"/>
      <c r="V20" s="981"/>
      <c r="W20" s="199" t="s">
        <v>1</v>
      </c>
      <c r="X20" s="174" t="s">
        <v>167</v>
      </c>
      <c r="Y20" s="200" t="str">
        <f>IF(Q20&gt;Q19,"×","")</f>
        <v/>
      </c>
      <c r="Z20" s="172"/>
      <c r="AA20" s="172"/>
      <c r="AB20" s="172"/>
      <c r="AC20" s="172"/>
      <c r="AD20" s="172"/>
      <c r="AE20" s="172"/>
      <c r="AF20" s="172"/>
      <c r="AG20" s="172"/>
      <c r="AH20" s="172"/>
      <c r="AI20" s="172"/>
      <c r="AJ20" s="172"/>
      <c r="AK20" s="172"/>
      <c r="AL20" s="172"/>
      <c r="AM20" s="940" t="s">
        <v>2277</v>
      </c>
      <c r="AN20" s="941"/>
      <c r="AO20" s="941"/>
      <c r="AP20" s="941"/>
      <c r="AQ20" s="941"/>
      <c r="AR20" s="941"/>
      <c r="AS20" s="941"/>
      <c r="AT20" s="941"/>
      <c r="AU20" s="941"/>
      <c r="AV20" s="941"/>
      <c r="AW20" s="941"/>
      <c r="AX20" s="941"/>
      <c r="AY20" s="942"/>
    </row>
    <row r="21" spans="1:51" ht="28.5" customHeight="1" thickBot="1">
      <c r="A21" s="172"/>
      <c r="B21" s="201" t="s">
        <v>9</v>
      </c>
      <c r="C21" s="967" t="s">
        <v>2313</v>
      </c>
      <c r="D21" s="968"/>
      <c r="E21" s="968"/>
      <c r="F21" s="968"/>
      <c r="G21" s="968"/>
      <c r="H21" s="968"/>
      <c r="I21" s="968"/>
      <c r="J21" s="968"/>
      <c r="K21" s="968"/>
      <c r="L21" s="968"/>
      <c r="M21" s="968"/>
      <c r="N21" s="968"/>
      <c r="O21" s="968"/>
      <c r="P21" s="968"/>
      <c r="Q21" s="945">
        <f>Q18-Q20</f>
        <v>45898328</v>
      </c>
      <c r="R21" s="946"/>
      <c r="S21" s="946"/>
      <c r="T21" s="946"/>
      <c r="U21" s="946"/>
      <c r="V21" s="947"/>
      <c r="W21" s="202" t="s">
        <v>1</v>
      </c>
      <c r="X21" s="174" t="s">
        <v>252</v>
      </c>
      <c r="Y21" s="1005" t="str">
        <f>IFERROR(IF(Q22&gt;=Q21,"○","×"),"")</f>
        <v>○</v>
      </c>
      <c r="Z21" s="172"/>
      <c r="AA21" s="172"/>
      <c r="AB21" s="172"/>
      <c r="AC21" s="172"/>
      <c r="AD21" s="172"/>
      <c r="AE21" s="172"/>
      <c r="AF21" s="172"/>
      <c r="AG21" s="172"/>
      <c r="AH21" s="172"/>
      <c r="AI21" s="172"/>
      <c r="AJ21" s="172"/>
      <c r="AK21" s="172"/>
      <c r="AL21" s="172"/>
      <c r="AM21" s="880" t="s">
        <v>2390</v>
      </c>
      <c r="AN21" s="881"/>
      <c r="AO21" s="881"/>
      <c r="AP21" s="881"/>
      <c r="AQ21" s="881"/>
      <c r="AR21" s="881"/>
      <c r="AS21" s="881"/>
      <c r="AT21" s="881"/>
      <c r="AU21" s="881"/>
      <c r="AV21" s="881"/>
      <c r="AW21" s="881"/>
      <c r="AX21" s="881"/>
      <c r="AY21" s="882"/>
    </row>
    <row r="22" spans="1:51" ht="30" customHeight="1" thickBot="1">
      <c r="A22" s="172"/>
      <c r="B22" s="201" t="s">
        <v>98</v>
      </c>
      <c r="C22" s="967" t="s">
        <v>2247</v>
      </c>
      <c r="D22" s="967"/>
      <c r="E22" s="967"/>
      <c r="F22" s="967"/>
      <c r="G22" s="967"/>
      <c r="H22" s="967"/>
      <c r="I22" s="967"/>
      <c r="J22" s="967"/>
      <c r="K22" s="967"/>
      <c r="L22" s="967"/>
      <c r="M22" s="967"/>
      <c r="N22" s="967"/>
      <c r="O22" s="967"/>
      <c r="P22" s="967"/>
      <c r="Q22" s="979">
        <v>46000000</v>
      </c>
      <c r="R22" s="980"/>
      <c r="S22" s="980"/>
      <c r="T22" s="980"/>
      <c r="U22" s="980"/>
      <c r="V22" s="981"/>
      <c r="W22" s="203" t="s">
        <v>1</v>
      </c>
      <c r="X22" s="174" t="s">
        <v>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7" t="s">
        <v>2312</v>
      </c>
      <c r="D25" s="967"/>
      <c r="E25" s="967"/>
      <c r="F25" s="967"/>
      <c r="G25" s="967"/>
      <c r="H25" s="967"/>
      <c r="I25" s="967"/>
      <c r="J25" s="967"/>
      <c r="K25" s="967"/>
      <c r="L25" s="967"/>
      <c r="M25" s="967"/>
      <c r="N25" s="967"/>
      <c r="O25" s="967"/>
      <c r="P25" s="978"/>
      <c r="Q25" s="994">
        <f>Q19-Q20</f>
        <v>15054326</v>
      </c>
      <c r="R25" s="995"/>
      <c r="S25" s="995"/>
      <c r="T25" s="995"/>
      <c r="U25" s="995"/>
      <c r="V25" s="995"/>
      <c r="W25" s="193" t="s">
        <v>1</v>
      </c>
      <c r="X25" s="174" t="s">
        <v>167</v>
      </c>
      <c r="Y25" s="976" t="str">
        <f>IFERROR(IF(Q25&lt;=0,"",IF(Q26&gt;=Q25,"○","△")),"")</f>
        <v>△</v>
      </c>
      <c r="Z25" s="174" t="s">
        <v>2236</v>
      </c>
      <c r="AA25" s="1005" t="str">
        <f>IFERROR(IF(Y25="△",IF(Q28&gt;=Q25,"○","×"),""),"")</f>
        <v>○</v>
      </c>
      <c r="AB25" s="172"/>
      <c r="AC25" s="172"/>
      <c r="AD25" s="172"/>
      <c r="AE25" s="172"/>
      <c r="AF25" s="172"/>
      <c r="AG25" s="172"/>
      <c r="AH25" s="172"/>
      <c r="AI25" s="172"/>
      <c r="AJ25" s="172"/>
      <c r="AK25" s="172"/>
      <c r="AL25" s="172"/>
    </row>
    <row r="26" spans="1:51" ht="37.5" customHeight="1" thickBot="1">
      <c r="A26" s="172"/>
      <c r="B26" s="201" t="s">
        <v>2235</v>
      </c>
      <c r="C26" s="967" t="s">
        <v>2338</v>
      </c>
      <c r="D26" s="967"/>
      <c r="E26" s="967"/>
      <c r="F26" s="967"/>
      <c r="G26" s="967"/>
      <c r="H26" s="967"/>
      <c r="I26" s="967"/>
      <c r="J26" s="967"/>
      <c r="K26" s="967"/>
      <c r="L26" s="967"/>
      <c r="M26" s="967"/>
      <c r="N26" s="967"/>
      <c r="O26" s="967"/>
      <c r="P26" s="978"/>
      <c r="Q26" s="979">
        <v>12000000</v>
      </c>
      <c r="R26" s="980"/>
      <c r="S26" s="980"/>
      <c r="T26" s="980"/>
      <c r="U26" s="980"/>
      <c r="V26" s="981"/>
      <c r="W26" s="193" t="s">
        <v>1</v>
      </c>
      <c r="X26" s="174" t="s">
        <v>167</v>
      </c>
      <c r="Y26" s="977"/>
      <c r="Z26" s="174"/>
      <c r="AA26" s="1006"/>
      <c r="AB26" s="172"/>
      <c r="AC26" s="172"/>
      <c r="AD26" s="172"/>
      <c r="AE26" s="172"/>
      <c r="AF26" s="172"/>
      <c r="AG26" s="172"/>
      <c r="AH26" s="172"/>
      <c r="AI26" s="172"/>
      <c r="AJ26" s="172"/>
      <c r="AK26" s="172"/>
      <c r="AL26" s="172"/>
    </row>
    <row r="27" spans="1:51" ht="26.25" customHeight="1" thickBot="1">
      <c r="A27" s="172"/>
      <c r="B27" s="201" t="s">
        <v>2237</v>
      </c>
      <c r="C27" s="967" t="s">
        <v>2280</v>
      </c>
      <c r="D27" s="967"/>
      <c r="E27" s="967"/>
      <c r="F27" s="967"/>
      <c r="G27" s="967"/>
      <c r="H27" s="967"/>
      <c r="I27" s="967"/>
      <c r="J27" s="967"/>
      <c r="K27" s="967"/>
      <c r="L27" s="967"/>
      <c r="M27" s="967"/>
      <c r="N27" s="967"/>
      <c r="O27" s="967"/>
      <c r="P27" s="978"/>
      <c r="Q27" s="979">
        <v>3500000</v>
      </c>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2425</v>
      </c>
      <c r="AN27" s="819"/>
      <c r="AO27" s="819"/>
      <c r="AP27" s="819"/>
      <c r="AQ27" s="819"/>
      <c r="AR27" s="819"/>
      <c r="AS27" s="819"/>
      <c r="AT27" s="819"/>
      <c r="AU27" s="819"/>
      <c r="AV27" s="819"/>
      <c r="AW27" s="819"/>
      <c r="AX27" s="819"/>
      <c r="AY27" s="820"/>
    </row>
    <row r="28" spans="1:51" ht="16.5" customHeight="1" thickBot="1">
      <c r="A28" s="172"/>
      <c r="B28" s="201" t="s">
        <v>2246</v>
      </c>
      <c r="C28" s="967" t="s">
        <v>2311</v>
      </c>
      <c r="D28" s="967"/>
      <c r="E28" s="967"/>
      <c r="F28" s="967"/>
      <c r="G28" s="967"/>
      <c r="H28" s="967"/>
      <c r="I28" s="967"/>
      <c r="J28" s="967"/>
      <c r="K28" s="967"/>
      <c r="L28" s="967"/>
      <c r="M28" s="967"/>
      <c r="N28" s="967"/>
      <c r="O28" s="967"/>
      <c r="P28" s="978"/>
      <c r="Q28" s="1002">
        <f>Q26+Q27</f>
        <v>15500000</v>
      </c>
      <c r="R28" s="1003"/>
      <c r="S28" s="1003"/>
      <c r="T28" s="1003"/>
      <c r="U28" s="1003"/>
      <c r="V28" s="1004"/>
      <c r="W28" s="193" t="s">
        <v>1</v>
      </c>
      <c r="X28" s="172"/>
      <c r="Y28" s="172"/>
      <c r="Z28" s="172" t="s">
        <v>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71" t="b">
        <v>1</v>
      </c>
      <c r="C37" s="972"/>
      <c r="D37" s="958" t="s">
        <v>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167</v>
      </c>
      <c r="AB37" s="200" t="str">
        <f>IFERROR(IF(AM36=TRUE,"○","×"),"")</f>
        <v>○</v>
      </c>
      <c r="AC37" s="174"/>
      <c r="AD37" s="174"/>
      <c r="AE37" s="174"/>
      <c r="AF37" s="174"/>
      <c r="AG37" s="174"/>
      <c r="AH37" s="174"/>
      <c r="AI37" s="174"/>
      <c r="AJ37" s="174"/>
      <c r="AK37" s="174"/>
      <c r="AL37" s="172"/>
      <c r="AM37" s="880" t="s">
        <v>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2391</v>
      </c>
      <c r="AN42" s="881"/>
      <c r="AO42" s="881"/>
      <c r="AP42" s="881"/>
      <c r="AQ42" s="881"/>
      <c r="AR42" s="881"/>
      <c r="AS42" s="881"/>
      <c r="AT42" s="881"/>
      <c r="AU42" s="881"/>
      <c r="AV42" s="881"/>
      <c r="AW42" s="881"/>
      <c r="AX42" s="881"/>
      <c r="AY42" s="882"/>
    </row>
    <row r="43" spans="1:51" ht="21.75" customHeight="1" thickBot="1">
      <c r="A43" s="172"/>
      <c r="B43" s="900" t="s">
        <v>257</v>
      </c>
      <c r="C43" s="901"/>
      <c r="D43" s="901"/>
      <c r="E43" s="901"/>
      <c r="F43" s="901"/>
      <c r="G43" s="901"/>
      <c r="H43" s="901"/>
      <c r="I43" s="901"/>
      <c r="J43" s="901"/>
      <c r="K43" s="901"/>
      <c r="L43" s="901"/>
      <c r="M43" s="901"/>
      <c r="N43" s="902"/>
      <c r="O43" s="890" t="s">
        <v>19</v>
      </c>
      <c r="P43" s="891"/>
      <c r="Q43" s="944">
        <v>6</v>
      </c>
      <c r="R43" s="944"/>
      <c r="S43" s="213" t="s">
        <v>10</v>
      </c>
      <c r="T43" s="888">
        <v>6</v>
      </c>
      <c r="U43" s="889"/>
      <c r="V43" s="214" t="s">
        <v>11</v>
      </c>
      <c r="W43" s="886" t="s">
        <v>12</v>
      </c>
      <c r="X43" s="886"/>
      <c r="Y43" s="886" t="s">
        <v>19</v>
      </c>
      <c r="Z43" s="898"/>
      <c r="AA43" s="888">
        <v>7</v>
      </c>
      <c r="AB43" s="889"/>
      <c r="AC43" s="215" t="s">
        <v>10</v>
      </c>
      <c r="AD43" s="888">
        <v>5</v>
      </c>
      <c r="AE43" s="889"/>
      <c r="AF43" s="214" t="s">
        <v>11</v>
      </c>
      <c r="AG43" s="214" t="s">
        <v>84</v>
      </c>
      <c r="AH43" s="214">
        <f>IF(Q43&gt;=1,(AA43*12+AD43)-(Q43*12+T43)+1,"")</f>
        <v>12</v>
      </c>
      <c r="AI43" s="886" t="s">
        <v>85</v>
      </c>
      <c r="AJ43" s="886"/>
      <c r="AK43" s="216" t="s">
        <v>39</v>
      </c>
      <c r="AL43" s="172"/>
      <c r="AM43" s="205"/>
      <c r="AX43" s="210"/>
    </row>
    <row r="44" spans="1:51" s="183" customFormat="1" ht="25.5" customHeight="1" thickBot="1">
      <c r="A44" s="182"/>
      <c r="B44" s="892" t="s">
        <v>258</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2271</v>
      </c>
      <c r="AN44" s="881"/>
      <c r="AO44" s="881"/>
      <c r="AP44" s="881"/>
      <c r="AQ44" s="881"/>
      <c r="AR44" s="881"/>
      <c r="AS44" s="881"/>
      <c r="AT44" s="881"/>
      <c r="AU44" s="881"/>
      <c r="AV44" s="881"/>
      <c r="AW44" s="881"/>
      <c r="AX44" s="881"/>
      <c r="AY44" s="882"/>
    </row>
    <row r="45" spans="1:51" s="183" customFormat="1" ht="18.75" customHeight="1" thickBot="1">
      <c r="A45" s="182"/>
      <c r="B45" s="1077" t="s">
        <v>259</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2323</v>
      </c>
      <c r="AR49" s="170" t="b">
        <v>0</v>
      </c>
      <c r="AS49" s="879" t="s">
        <v>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2318</v>
      </c>
      <c r="AO50" s="879"/>
      <c r="AP50" s="879"/>
      <c r="AR50" s="170" t="b">
        <v>1</v>
      </c>
      <c r="AS50" s="879" t="s">
        <v>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2319</v>
      </c>
      <c r="AO51" s="879"/>
      <c r="AP51" s="879"/>
      <c r="AR51" s="170" t="b">
        <v>0</v>
      </c>
      <c r="AS51" s="879" t="s">
        <v>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1</v>
      </c>
      <c r="AN52" s="879" t="s">
        <v>2320</v>
      </c>
      <c r="AO52" s="879"/>
      <c r="AP52" s="879"/>
      <c r="AR52" s="170" t="b">
        <v>1</v>
      </c>
      <c r="AS52" s="879" t="s">
        <v>2326</v>
      </c>
      <c r="AT52" s="879"/>
    </row>
    <row r="53" spans="1:55" s="183" customFormat="1" ht="18.75" customHeight="1">
      <c r="A53" s="182"/>
      <c r="B53" s="1079"/>
      <c r="C53" s="1080"/>
      <c r="D53" s="1080"/>
      <c r="E53" s="1080"/>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9" t="s">
        <v>2321</v>
      </c>
      <c r="AO53" s="879"/>
      <c r="AP53" s="879"/>
      <c r="AQ53" s="175"/>
      <c r="AR53" s="170" t="b">
        <v>0</v>
      </c>
      <c r="AS53" s="879" t="s">
        <v>2327</v>
      </c>
      <c r="AT53" s="879"/>
      <c r="AV53" s="175"/>
      <c r="BC53" s="175"/>
    </row>
    <row r="54" spans="1:55" ht="18.75" customHeight="1">
      <c r="A54" s="172"/>
      <c r="B54" s="1081"/>
      <c r="C54" s="1082"/>
      <c r="D54" s="1082"/>
      <c r="E54" s="1082"/>
      <c r="F54" s="235" t="s">
        <v>86</v>
      </c>
      <c r="G54" s="236"/>
      <c r="H54" s="236"/>
      <c r="I54" s="236"/>
      <c r="J54" s="236"/>
      <c r="K54" s="236"/>
      <c r="L54" s="236"/>
      <c r="M54" s="1083" t="s">
        <v>276</v>
      </c>
      <c r="N54" s="1021"/>
      <c r="O54" s="1021"/>
      <c r="P54" s="1021">
        <v>30</v>
      </c>
      <c r="Q54" s="1021"/>
      <c r="R54" s="231" t="s">
        <v>4</v>
      </c>
      <c r="S54" s="1021">
        <v>4</v>
      </c>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2322</v>
      </c>
      <c r="AO54" s="879"/>
      <c r="AP54" s="879"/>
      <c r="AR54" s="170" t="b">
        <v>1</v>
      </c>
      <c r="AS54" s="879" t="s">
        <v>2328</v>
      </c>
      <c r="AT54" s="879"/>
    </row>
    <row r="55" spans="1:55" ht="24.75" customHeight="1">
      <c r="A55" s="172"/>
      <c r="B55" s="1032" t="s">
        <v>262</v>
      </c>
      <c r="C55" s="1033"/>
      <c r="D55" s="1033"/>
      <c r="E55" s="1034"/>
      <c r="F55" s="1158"/>
      <c r="G55" s="1022" t="s">
        <v>260</v>
      </c>
      <c r="H55" s="1023"/>
      <c r="I55" s="1160"/>
      <c r="J55" s="1022" t="s">
        <v>261</v>
      </c>
      <c r="K55" s="1023"/>
      <c r="L55" s="1023"/>
      <c r="M55" s="1024"/>
      <c r="N55" s="1028" t="s">
        <v>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2194</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15763120</v>
      </c>
      <c r="U60" s="799"/>
      <c r="V60" s="799"/>
      <c r="W60" s="799"/>
      <c r="X60" s="799"/>
      <c r="Y60" s="800"/>
      <c r="Z60" s="202" t="s">
        <v>1</v>
      </c>
      <c r="AA60" s="191" t="s">
        <v>167</v>
      </c>
      <c r="AB60" s="976" t="str">
        <f>IFERROR(IF(T61&gt;=T60,"○","×"),"")</f>
        <v>×</v>
      </c>
      <c r="AC60" s="243"/>
      <c r="AD60" s="244"/>
      <c r="AE60" s="244"/>
      <c r="AF60" s="244"/>
      <c r="AG60" s="244"/>
      <c r="AH60" s="244"/>
      <c r="AI60" s="244"/>
      <c r="AJ60" s="244"/>
      <c r="AK60" s="244"/>
      <c r="AL60" s="172"/>
      <c r="AM60" s="818" t="s">
        <v>2316</v>
      </c>
      <c r="AN60" s="819"/>
      <c r="AO60" s="819"/>
      <c r="AP60" s="819"/>
      <c r="AQ60" s="819"/>
      <c r="AR60" s="819"/>
      <c r="AS60" s="819"/>
      <c r="AT60" s="819"/>
      <c r="AU60" s="819"/>
      <c r="AV60" s="819"/>
      <c r="AW60" s="819"/>
      <c r="AX60" s="819"/>
      <c r="AY60" s="820"/>
    </row>
    <row r="61" spans="1:55" ht="27" customHeight="1" thickBot="1">
      <c r="A61" s="172"/>
      <c r="B61" s="242" t="s">
        <v>9</v>
      </c>
      <c r="C61" s="795" t="s">
        <v>2123</v>
      </c>
      <c r="D61" s="796"/>
      <c r="E61" s="796"/>
      <c r="F61" s="796"/>
      <c r="G61" s="796"/>
      <c r="H61" s="796"/>
      <c r="I61" s="796"/>
      <c r="J61" s="796"/>
      <c r="K61" s="796"/>
      <c r="L61" s="796"/>
      <c r="M61" s="796"/>
      <c r="N61" s="796"/>
      <c r="O61" s="796"/>
      <c r="P61" s="796"/>
      <c r="Q61" s="796"/>
      <c r="R61" s="796"/>
      <c r="S61" s="797"/>
      <c r="T61" s="801">
        <v>10000000</v>
      </c>
      <c r="U61" s="802"/>
      <c r="V61" s="802"/>
      <c r="W61" s="802"/>
      <c r="X61" s="802"/>
      <c r="Y61" s="803"/>
      <c r="Z61" s="193" t="s">
        <v>1</v>
      </c>
      <c r="AA61" s="191" t="s">
        <v>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277</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4107796</v>
      </c>
      <c r="U67" s="859"/>
      <c r="V67" s="859"/>
      <c r="W67" s="859"/>
      <c r="X67" s="859"/>
      <c r="Y67" s="249" t="s">
        <v>1</v>
      </c>
      <c r="Z67" s="250" t="s">
        <v>2335</v>
      </c>
      <c r="AA67" s="251"/>
      <c r="AB67" s="172"/>
      <c r="AC67" s="172"/>
      <c r="AD67" s="172"/>
      <c r="AE67" s="172"/>
      <c r="AF67" s="172"/>
      <c r="AG67" s="172" t="s">
        <v>167</v>
      </c>
      <c r="AH67" s="252" t="str">
        <f>IF(T68&lt;T67,"×","")</f>
        <v/>
      </c>
      <c r="AI67" s="172"/>
      <c r="AJ67" s="172"/>
      <c r="AK67" s="172"/>
      <c r="AL67" s="172"/>
      <c r="AM67" s="824" t="s">
        <v>2399</v>
      </c>
      <c r="AN67" s="825"/>
      <c r="AO67" s="825"/>
      <c r="AP67" s="825"/>
      <c r="AQ67" s="825"/>
      <c r="AR67" s="825"/>
      <c r="AS67" s="825"/>
      <c r="AT67" s="825"/>
      <c r="AU67" s="825"/>
      <c r="AV67" s="825"/>
      <c r="AW67" s="825"/>
      <c r="AX67" s="825"/>
      <c r="AY67" s="826"/>
    </row>
    <row r="68" spans="1:74" ht="23.25" customHeight="1" thickBot="1">
      <c r="A68" s="172"/>
      <c r="B68" s="1104" t="s">
        <v>2393</v>
      </c>
      <c r="C68" s="1105"/>
      <c r="D68" s="1105"/>
      <c r="E68" s="1105"/>
      <c r="F68" s="1105"/>
      <c r="G68" s="1105"/>
      <c r="H68" s="1105"/>
      <c r="I68" s="1105"/>
      <c r="J68" s="1105"/>
      <c r="K68" s="1105"/>
      <c r="L68" s="1105"/>
      <c r="M68" s="1105"/>
      <c r="N68" s="1105"/>
      <c r="O68" s="1105"/>
      <c r="P68" s="1105"/>
      <c r="Q68" s="1105"/>
      <c r="R68" s="1105"/>
      <c r="S68" s="1105"/>
      <c r="T68" s="1175">
        <v>4226696</v>
      </c>
      <c r="U68" s="1176"/>
      <c r="V68" s="1176"/>
      <c r="W68" s="1176"/>
      <c r="X68" s="1177"/>
      <c r="Y68" s="253" t="s">
        <v>1</v>
      </c>
      <c r="Z68" s="172"/>
      <c r="AA68" s="254" t="s">
        <v>24</v>
      </c>
      <c r="AB68" s="1191">
        <f>IFERROR(T69/T67*100,0)</f>
        <v>79.361292527671779</v>
      </c>
      <c r="AC68" s="1192"/>
      <c r="AD68" s="1193"/>
      <c r="AE68" s="255" t="s">
        <v>138</v>
      </c>
      <c r="AF68" s="255" t="s">
        <v>25</v>
      </c>
      <c r="AG68" s="172" t="s">
        <v>252</v>
      </c>
      <c r="AH68" s="200" t="str">
        <f>IF(T67=0,"",(IF(AB68&gt;=200/3,"○","×")))</f>
        <v>○</v>
      </c>
      <c r="AI68" s="238"/>
      <c r="AJ68" s="238"/>
      <c r="AK68" s="238"/>
      <c r="AL68" s="172"/>
      <c r="AM68" s="824" t="s">
        <v>2371</v>
      </c>
      <c r="AN68" s="825"/>
      <c r="AO68" s="825"/>
      <c r="AP68" s="825"/>
      <c r="AQ68" s="825"/>
      <c r="AR68" s="825"/>
      <c r="AS68" s="825"/>
      <c r="AT68" s="825"/>
      <c r="AU68" s="825"/>
      <c r="AV68" s="825"/>
      <c r="AW68" s="825"/>
      <c r="AX68" s="825"/>
      <c r="AY68" s="826"/>
    </row>
    <row r="69" spans="1:74" ht="19.5" customHeight="1" thickBot="1">
      <c r="A69" s="172"/>
      <c r="B69" s="256"/>
      <c r="C69" s="1102" t="s">
        <v>2395</v>
      </c>
      <c r="D69" s="1102"/>
      <c r="E69" s="1102"/>
      <c r="F69" s="1102"/>
      <c r="G69" s="1102"/>
      <c r="H69" s="1102"/>
      <c r="I69" s="1102"/>
      <c r="J69" s="1102"/>
      <c r="K69" s="1102"/>
      <c r="L69" s="1102"/>
      <c r="M69" s="1102"/>
      <c r="N69" s="1102"/>
      <c r="O69" s="1102"/>
      <c r="P69" s="1102"/>
      <c r="Q69" s="1102"/>
      <c r="R69" s="1102"/>
      <c r="S69" s="1102"/>
      <c r="T69" s="848">
        <v>3260000</v>
      </c>
      <c r="U69" s="849"/>
      <c r="V69" s="849"/>
      <c r="W69" s="849"/>
      <c r="X69" s="850"/>
      <c r="Y69" s="257" t="s">
        <v>1</v>
      </c>
      <c r="Z69" s="258" t="s">
        <v>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326000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15" t="s">
        <v>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1</v>
      </c>
      <c r="AN74" s="879" t="s">
        <v>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2362</v>
      </c>
      <c r="F75" s="1020"/>
      <c r="G75" s="1020"/>
      <c r="H75" s="1020"/>
      <c r="I75" s="1020"/>
      <c r="J75" s="1020"/>
      <c r="K75" s="1020"/>
      <c r="L75" s="1020"/>
      <c r="M75" s="1020"/>
      <c r="N75" s="1020"/>
      <c r="O75" s="1020"/>
      <c r="P75" s="1020"/>
      <c r="Q75" s="1020"/>
      <c r="R75" s="1020"/>
      <c r="S75" s="1020"/>
      <c r="T75" s="1020"/>
      <c r="U75" s="1020"/>
      <c r="V75" s="1020"/>
      <c r="W75" s="1020"/>
      <c r="X75" s="9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24" t="s">
        <v>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9" t="s">
        <v>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2186</v>
      </c>
      <c r="D79" s="856"/>
      <c r="E79" s="856"/>
      <c r="F79" s="856"/>
      <c r="G79" s="856"/>
      <c r="H79" s="856"/>
      <c r="I79" s="856"/>
      <c r="J79" s="856"/>
      <c r="K79" s="856"/>
      <c r="L79" s="856"/>
      <c r="M79" s="856"/>
      <c r="N79" s="856"/>
      <c r="O79" s="856"/>
      <c r="P79" s="856"/>
      <c r="Q79" s="856"/>
      <c r="R79" s="856"/>
      <c r="S79" s="856"/>
      <c r="T79" s="857"/>
      <c r="U79" s="858">
        <f>'別紙様式2-2（４・５月分）'!K8</f>
        <v>146648</v>
      </c>
      <c r="V79" s="859"/>
      <c r="W79" s="859"/>
      <c r="X79" s="859"/>
      <c r="Y79" s="859"/>
      <c r="Z79" s="272" t="s">
        <v>1</v>
      </c>
      <c r="AA79" s="191" t="s">
        <v>167</v>
      </c>
      <c r="AB79" s="1005"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2158</v>
      </c>
      <c r="D80" s="860"/>
      <c r="E80" s="860"/>
      <c r="F80" s="860"/>
      <c r="G80" s="860"/>
      <c r="H80" s="860"/>
      <c r="I80" s="860"/>
      <c r="J80" s="860"/>
      <c r="K80" s="860"/>
      <c r="L80" s="860"/>
      <c r="M80" s="860"/>
      <c r="N80" s="860"/>
      <c r="O80" s="860"/>
      <c r="P80" s="860"/>
      <c r="Q80" s="860"/>
      <c r="R80" s="860"/>
      <c r="S80" s="860"/>
      <c r="T80" s="861"/>
      <c r="U80" s="858">
        <f>U81+U86</f>
        <v>186000</v>
      </c>
      <c r="V80" s="859"/>
      <c r="W80" s="859"/>
      <c r="X80" s="859"/>
      <c r="Y80" s="859"/>
      <c r="Z80" s="249" t="s">
        <v>1</v>
      </c>
      <c r="AA80" s="191" t="s">
        <v>252</v>
      </c>
      <c r="AB80" s="1007"/>
      <c r="AC80" s="191"/>
      <c r="AD80" s="191"/>
      <c r="AE80" s="191"/>
      <c r="AF80" s="191"/>
      <c r="AG80" s="191"/>
      <c r="AH80" s="238"/>
      <c r="AI80" s="238"/>
      <c r="AJ80" s="238"/>
      <c r="AK80" s="238"/>
      <c r="AL80" s="238"/>
      <c r="AM80" s="273"/>
    </row>
    <row r="81" spans="1:51" ht="9.75" customHeight="1" thickBot="1">
      <c r="A81" s="172"/>
      <c r="B81" s="271"/>
      <c r="C81" s="934" t="s">
        <v>166</v>
      </c>
      <c r="D81" s="933"/>
      <c r="E81" s="1126" t="s">
        <v>2159</v>
      </c>
      <c r="F81" s="1127"/>
      <c r="G81" s="1127"/>
      <c r="H81" s="1127"/>
      <c r="I81" s="1127"/>
      <c r="J81" s="1127"/>
      <c r="K81" s="1127"/>
      <c r="L81" s="1127"/>
      <c r="M81" s="1127"/>
      <c r="N81" s="1127"/>
      <c r="O81" s="1127"/>
      <c r="P81" s="1127"/>
      <c r="Q81" s="1127"/>
      <c r="R81" s="1127"/>
      <c r="S81" s="1127"/>
      <c r="T81" s="1128"/>
      <c r="U81" s="1008">
        <v>136000</v>
      </c>
      <c r="V81" s="1009"/>
      <c r="W81" s="1009"/>
      <c r="X81" s="1009"/>
      <c r="Y81" s="1010"/>
      <c r="Z81" s="1178" t="s">
        <v>1</v>
      </c>
      <c r="AA81" s="1111" t="s">
        <v>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2317</v>
      </c>
      <c r="AC82" s="1132">
        <f>IFERROR(U83/U81*100,0)</f>
        <v>73.529411764705884</v>
      </c>
      <c r="AD82" s="1133"/>
      <c r="AE82" s="1134"/>
      <c r="AF82" s="1011" t="s">
        <v>138</v>
      </c>
      <c r="AG82" s="1011" t="s">
        <v>25</v>
      </c>
      <c r="AH82" s="1014" t="s">
        <v>167</v>
      </c>
      <c r="AI82" s="1005" t="str">
        <f>IF('別紙様式2-2（４・５月分）'!AV7="新規ベア加算なし","",IF(U81=0,"",IF(AND(AC82&gt;=200/3,AC82&lt;=100),"○","×")))</f>
        <v>○</v>
      </c>
      <c r="AJ82" s="238"/>
      <c r="AK82" s="172"/>
      <c r="AL82" s="238"/>
      <c r="AM82" s="784" t="s">
        <v>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2396</v>
      </c>
      <c r="G83" s="813"/>
      <c r="H83" s="813"/>
      <c r="I83" s="813"/>
      <c r="J83" s="813"/>
      <c r="K83" s="813"/>
      <c r="L83" s="813"/>
      <c r="M83" s="813"/>
      <c r="N83" s="813"/>
      <c r="O83" s="813"/>
      <c r="P83" s="813"/>
      <c r="Q83" s="813"/>
      <c r="R83" s="813"/>
      <c r="S83" s="813"/>
      <c r="T83" s="813"/>
      <c r="U83" s="806">
        <v>100000</v>
      </c>
      <c r="V83" s="807"/>
      <c r="W83" s="807"/>
      <c r="X83" s="807"/>
      <c r="Y83" s="808"/>
      <c r="Z83" s="1180" t="s">
        <v>1</v>
      </c>
      <c r="AA83" s="1111" t="s">
        <v>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50000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251</v>
      </c>
      <c r="D86" s="931"/>
      <c r="E86" s="1126" t="s">
        <v>2160</v>
      </c>
      <c r="F86" s="1127"/>
      <c r="G86" s="1127"/>
      <c r="H86" s="1127"/>
      <c r="I86" s="1127"/>
      <c r="J86" s="1127"/>
      <c r="K86" s="1127"/>
      <c r="L86" s="1127"/>
      <c r="M86" s="1127"/>
      <c r="N86" s="1127"/>
      <c r="O86" s="1127"/>
      <c r="P86" s="1127"/>
      <c r="Q86" s="1127"/>
      <c r="R86" s="1127"/>
      <c r="S86" s="1127"/>
      <c r="T86" s="1128"/>
      <c r="U86" s="1008">
        <v>50000</v>
      </c>
      <c r="V86" s="1009"/>
      <c r="W86" s="1009"/>
      <c r="X86" s="1009"/>
      <c r="Y86" s="1010"/>
      <c r="Z86" s="1124" t="s">
        <v>1</v>
      </c>
      <c r="AA86" s="1111" t="s">
        <v>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2317</v>
      </c>
      <c r="AC87" s="1132">
        <f>IFERROR(U88/U86*100,0)</f>
        <v>80</v>
      </c>
      <c r="AD87" s="1133"/>
      <c r="AE87" s="1134"/>
      <c r="AF87" s="1011" t="s">
        <v>138</v>
      </c>
      <c r="AG87" s="1011" t="s">
        <v>25</v>
      </c>
      <c r="AH87" s="1014" t="s">
        <v>167</v>
      </c>
      <c r="AI87" s="1005" t="str">
        <f>IF('別紙様式2-2（４・５月分）'!AV7="新規ベア加算なし","",IF(U86=0,"",IF(AND(AC87&gt;=200/3,AC87&lt;=100),"○","×")))</f>
        <v>○</v>
      </c>
      <c r="AJ87" s="238"/>
      <c r="AK87" s="238"/>
      <c r="AL87" s="238"/>
      <c r="AM87" s="784" t="s">
        <v>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2397</v>
      </c>
      <c r="G88" s="813"/>
      <c r="H88" s="813"/>
      <c r="I88" s="813"/>
      <c r="J88" s="813"/>
      <c r="K88" s="813"/>
      <c r="L88" s="813"/>
      <c r="M88" s="813"/>
      <c r="N88" s="813"/>
      <c r="O88" s="813"/>
      <c r="P88" s="813"/>
      <c r="Q88" s="813"/>
      <c r="R88" s="813"/>
      <c r="S88" s="813"/>
      <c r="T88" s="813"/>
      <c r="U88" s="806">
        <v>40000</v>
      </c>
      <c r="V88" s="807"/>
      <c r="W88" s="807"/>
      <c r="X88" s="807"/>
      <c r="Y88" s="808"/>
      <c r="Z88" s="804" t="s">
        <v>1</v>
      </c>
      <c r="AA88" s="1111" t="s">
        <v>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20000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266</v>
      </c>
      <c r="F98" s="842"/>
      <c r="G98" s="842"/>
      <c r="H98" s="842"/>
      <c r="I98" s="842"/>
      <c r="J98" s="842"/>
      <c r="K98" s="842"/>
      <c r="L98" s="842"/>
      <c r="M98" s="842"/>
      <c r="N98" s="842"/>
      <c r="O98" s="842"/>
      <c r="P98" s="842"/>
      <c r="Q98" s="842"/>
      <c r="R98" s="843"/>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2329</v>
      </c>
      <c r="AO99" s="879"/>
      <c r="AP99" s="87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9" t="s">
        <v>2331</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2132</v>
      </c>
      <c r="D103" s="1174"/>
      <c r="E103" s="1174"/>
      <c r="F103" s="1174"/>
      <c r="G103" s="1174"/>
      <c r="H103" s="1174"/>
      <c r="I103" s="1174"/>
      <c r="J103" s="1174"/>
      <c r="K103" s="1174"/>
      <c r="L103" s="241"/>
      <c r="M103" s="840"/>
      <c r="N103" s="841"/>
      <c r="O103" s="937" t="s">
        <v>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269</v>
      </c>
      <c r="F106" s="842"/>
      <c r="G106" s="842"/>
      <c r="H106" s="842"/>
      <c r="I106" s="842"/>
      <c r="J106" s="842"/>
      <c r="K106" s="842"/>
      <c r="L106" s="842"/>
      <c r="M106" s="842"/>
      <c r="N106" s="842"/>
      <c r="O106" s="842"/>
      <c r="P106" s="842"/>
      <c r="Q106" s="842"/>
      <c r="R106" s="843"/>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13"/>
      <c r="C107" s="296" t="s">
        <v>33</v>
      </c>
      <c r="D107" s="1217" t="s">
        <v>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2329</v>
      </c>
      <c r="AO107" s="879"/>
      <c r="AP107" s="879"/>
      <c r="AQ107" s="175"/>
      <c r="AR107" s="170" t="b">
        <v>0</v>
      </c>
      <c r="AS107" s="879" t="s">
        <v>2332</v>
      </c>
      <c r="AT107" s="879"/>
      <c r="AU107" s="879"/>
    </row>
    <row r="108" spans="1:51" s="183" customFormat="1" ht="25.5" customHeight="1" thickBot="1">
      <c r="A108" s="182"/>
      <c r="B108" s="1213"/>
      <c r="C108" s="1091"/>
      <c r="D108" s="1068" t="s">
        <v>96</v>
      </c>
      <c r="E108" s="1069"/>
      <c r="F108" s="1069"/>
      <c r="G108" s="1069"/>
      <c r="H108" s="1220"/>
      <c r="I108" s="1172" t="s">
        <v>97</v>
      </c>
      <c r="J108" s="1074" t="s">
        <v>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1</v>
      </c>
      <c r="AN108" s="879" t="s">
        <v>2331</v>
      </c>
      <c r="AO108" s="879"/>
      <c r="AP108" s="879"/>
      <c r="AQ108" s="317"/>
      <c r="AR108" s="170" t="b">
        <v>0</v>
      </c>
      <c r="AS108" s="879" t="s">
        <v>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2404</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2402</v>
      </c>
      <c r="D114" s="1174"/>
      <c r="E114" s="1174"/>
      <c r="F114" s="1174"/>
      <c r="G114" s="1174"/>
      <c r="H114" s="1174"/>
      <c r="I114" s="1174"/>
      <c r="J114" s="1174"/>
      <c r="K114" s="1174"/>
      <c r="L114" s="241"/>
      <c r="M114" s="840"/>
      <c r="N114" s="841"/>
      <c r="O114" s="1205" t="s">
        <v>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9" t="s">
        <v>2332</v>
      </c>
      <c r="AT117" s="879"/>
      <c r="AU117" s="879"/>
    </row>
    <row r="118" spans="1:51" s="183" customFormat="1" ht="20.25" customHeight="1" thickBot="1">
      <c r="A118" s="182"/>
      <c r="B118" s="840"/>
      <c r="C118" s="841"/>
      <c r="D118" s="851" t="s">
        <v>269</v>
      </c>
      <c r="E118" s="851"/>
      <c r="F118" s="851"/>
      <c r="G118" s="851"/>
      <c r="H118" s="851"/>
      <c r="I118" s="851"/>
      <c r="J118" s="851"/>
      <c r="K118" s="851"/>
      <c r="L118" s="851"/>
      <c r="M118" s="851"/>
      <c r="N118" s="851"/>
      <c r="O118" s="851"/>
      <c r="P118" s="851"/>
      <c r="Q118" s="852"/>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2329</v>
      </c>
      <c r="AO118" s="879"/>
      <c r="AP118" s="879"/>
      <c r="AR118" s="170" t="b">
        <v>0</v>
      </c>
      <c r="AS118" s="879" t="s">
        <v>2333</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1</v>
      </c>
      <c r="AN119" s="879" t="s">
        <v>2331</v>
      </c>
      <c r="AO119" s="879"/>
      <c r="AP119" s="879"/>
      <c r="AR119" s="170" t="b">
        <v>0</v>
      </c>
      <c r="AS119" s="879" t="s">
        <v>2334</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2406</v>
      </c>
      <c r="C125" s="1204"/>
      <c r="D125" s="1204"/>
      <c r="E125" s="1204"/>
      <c r="F125" s="1204"/>
      <c r="G125" s="1204"/>
      <c r="H125" s="1204"/>
      <c r="I125" s="1204"/>
      <c r="J125" s="1204"/>
      <c r="K125" s="1204"/>
      <c r="L125" s="241"/>
      <c r="M125" s="840"/>
      <c r="N125" s="841"/>
      <c r="O125" s="1122" t="s">
        <v>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2134</v>
      </c>
      <c r="C129" s="842"/>
      <c r="D129" s="842"/>
      <c r="E129" s="842"/>
      <c r="F129" s="842"/>
      <c r="G129" s="842"/>
      <c r="H129" s="842"/>
      <c r="I129" s="842"/>
      <c r="J129" s="842"/>
      <c r="K129" s="842"/>
      <c r="L129" s="842"/>
      <c r="M129" s="842"/>
      <c r="N129" s="842"/>
      <c r="O129" s="842"/>
      <c r="P129" s="842"/>
      <c r="Q129" s="843"/>
      <c r="R129" s="341" t="s">
        <v>263</v>
      </c>
      <c r="S129" s="342" t="str">
        <f>'別紙様式2-2（４・５月分）'!AL11</f>
        <v>×</v>
      </c>
      <c r="T129" s="1222" t="s">
        <v>2412</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v>
      </c>
      <c r="AX129" s="210"/>
    </row>
    <row r="130" spans="1:52" ht="17.25" customHeight="1" thickBot="1">
      <c r="A130" s="172"/>
      <c r="B130" s="1116" t="s">
        <v>2410</v>
      </c>
      <c r="C130" s="1117"/>
      <c r="D130" s="1117"/>
      <c r="E130" s="1117"/>
      <c r="F130" s="1117"/>
      <c r="G130" s="1117"/>
      <c r="H130" s="1117"/>
      <c r="I130" s="1117"/>
      <c r="J130" s="1117"/>
      <c r="K130" s="1117"/>
      <c r="L130" s="1117"/>
      <c r="M130" s="1117"/>
      <c r="N130" s="1117"/>
      <c r="O130" s="1117"/>
      <c r="P130" s="1117"/>
      <c r="Q130" s="1118"/>
      <c r="R130" s="341" t="s">
        <v>263</v>
      </c>
      <c r="S130" s="342" t="str">
        <f>'別紙様式2-3（６月以降分）'!AR11</f>
        <v>○</v>
      </c>
      <c r="T130" s="1222" t="s">
        <v>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2411</v>
      </c>
      <c r="C131" s="1117"/>
      <c r="D131" s="1117"/>
      <c r="E131" s="1117"/>
      <c r="F131" s="1117"/>
      <c r="G131" s="1117"/>
      <c r="H131" s="1117"/>
      <c r="I131" s="1117"/>
      <c r="J131" s="1117"/>
      <c r="K131" s="1117"/>
      <c r="L131" s="1117"/>
      <c r="M131" s="1117"/>
      <c r="N131" s="1117"/>
      <c r="O131" s="1117"/>
      <c r="P131" s="1117"/>
      <c r="Q131" s="1118"/>
      <c r="R131" s="341" t="s">
        <v>263</v>
      </c>
      <c r="S131" s="342" t="str">
        <f>'別紙様式2-4（年度内の区分変更がある場合に記入）'!AR11</f>
        <v/>
      </c>
      <c r="T131" s="1222" t="s">
        <v>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24" t="s">
        <v>2426</v>
      </c>
      <c r="AN133" s="881"/>
      <c r="AO133" s="881"/>
      <c r="AP133" s="881"/>
      <c r="AQ133" s="881"/>
      <c r="AR133" s="881"/>
      <c r="AS133" s="881"/>
      <c r="AT133" s="881"/>
      <c r="AU133" s="881"/>
      <c r="AV133" s="881"/>
      <c r="AW133" s="881"/>
      <c r="AX133" s="881"/>
      <c r="AY133" s="882"/>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2136</v>
      </c>
      <c r="C142" s="860"/>
      <c r="D142" s="860"/>
      <c r="E142" s="860"/>
      <c r="F142" s="860"/>
      <c r="G142" s="860"/>
      <c r="H142" s="860"/>
      <c r="I142" s="860"/>
      <c r="J142" s="860"/>
      <c r="K142" s="860"/>
      <c r="L142" s="860"/>
      <c r="M142" s="860"/>
      <c r="N142" s="860"/>
      <c r="O142" s="860"/>
      <c r="P142" s="860"/>
      <c r="Q142" s="861"/>
      <c r="R142" s="341" t="s">
        <v>263</v>
      </c>
      <c r="S142" s="368" t="str">
        <f>IF('別紙様式2-2（４・５月分）'!AM11="未入力あり","×",'別紙様式2-2（４・５月分）'!AM11)</f>
        <v>○</v>
      </c>
      <c r="T142" s="1222" t="s">
        <v>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2137</v>
      </c>
      <c r="C143" s="856"/>
      <c r="D143" s="856"/>
      <c r="E143" s="856"/>
      <c r="F143" s="856"/>
      <c r="G143" s="856"/>
      <c r="H143" s="856"/>
      <c r="I143" s="856"/>
      <c r="J143" s="856"/>
      <c r="K143" s="856"/>
      <c r="L143" s="856"/>
      <c r="M143" s="856"/>
      <c r="N143" s="856"/>
      <c r="O143" s="856"/>
      <c r="P143" s="856"/>
      <c r="Q143" s="857"/>
      <c r="R143" s="341" t="s">
        <v>263</v>
      </c>
      <c r="S143" s="369" t="str">
        <f>IF('別紙様式2-3（６月以降分）'!AS11="未入力あり","×",'別紙様式2-3（６月以降分）'!AS11)</f>
        <v>○</v>
      </c>
      <c r="T143" s="1224" t="s">
        <v>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2336</v>
      </c>
      <c r="C144" s="856"/>
      <c r="D144" s="856"/>
      <c r="E144" s="856"/>
      <c r="F144" s="856"/>
      <c r="G144" s="856"/>
      <c r="H144" s="856"/>
      <c r="I144" s="856"/>
      <c r="J144" s="856"/>
      <c r="K144" s="856"/>
      <c r="L144" s="856"/>
      <c r="M144" s="856"/>
      <c r="N144" s="856"/>
      <c r="O144" s="856"/>
      <c r="P144" s="856"/>
      <c r="Q144" s="857"/>
      <c r="R144" s="341" t="s">
        <v>263</v>
      </c>
      <c r="S144" s="369" t="str">
        <f>IF('別紙様式2-4（年度内の区分変更がある場合に記入）'!AS11="未入力あり","×",'別紙様式2-4（年度内の区分変更がある場合に記入）'!AS11)</f>
        <v/>
      </c>
      <c r="T144" s="1224" t="s">
        <v>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263</v>
      </c>
      <c r="C148" s="1040" t="s">
        <v>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該当</v>
      </c>
      <c r="AJ150" s="1120"/>
      <c r="AK150" s="1121"/>
      <c r="AL150" s="182"/>
    </row>
    <row r="151" spans="1:51" s="183" customFormat="1" ht="39" customHeight="1">
      <c r="A151" s="182"/>
      <c r="B151" s="270" t="s">
        <v>263</v>
      </c>
      <c r="C151" s="1040" t="s">
        <v>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2330</v>
      </c>
      <c r="AN153" s="824" t="s">
        <v>2272</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1</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1</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1</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1</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1</v>
      </c>
      <c r="AN171" s="818" t="s">
        <v>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85" t="s">
        <v>22</v>
      </c>
      <c r="C181" s="1086"/>
      <c r="D181" s="1086"/>
      <c r="E181" s="1087" t="b">
        <v>0</v>
      </c>
      <c r="F181" s="373"/>
      <c r="G181" s="1140" t="s">
        <v>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1</v>
      </c>
      <c r="AN181" s="818" t="s">
        <v>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2252</v>
      </c>
      <c r="AF186" s="1060"/>
      <c r="AG186" s="1060"/>
      <c r="AH186" s="1060"/>
      <c r="AI186" s="1060"/>
      <c r="AJ186" s="1061"/>
      <c r="AK186" s="371" t="str">
        <f>IF(AND(AM187=TRUE,OR(Q20=0,AM188=TRUE),AM189=TRUE,AM190=TRUE,AM191=TRUE,AM192=TRUE),"○","×")</f>
        <v>○</v>
      </c>
      <c r="AL186" s="172"/>
      <c r="AM186" s="824" t="s">
        <v>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2253</v>
      </c>
      <c r="AF187" s="1063"/>
      <c r="AG187" s="1063"/>
      <c r="AH187" s="1063"/>
      <c r="AI187" s="1063"/>
      <c r="AJ187" s="1063"/>
      <c r="AK187" s="1064"/>
      <c r="AL187" s="172"/>
      <c r="AM187" s="171" t="b">
        <v>1</v>
      </c>
      <c r="AN187" s="317"/>
      <c r="AO187" s="317"/>
      <c r="AP187" s="317"/>
      <c r="AQ187" s="317"/>
      <c r="AR187" s="317"/>
      <c r="AS187" s="317"/>
      <c r="AT187" s="317"/>
      <c r="AU187" s="317"/>
      <c r="AV187" s="317"/>
    </row>
    <row r="188" spans="1:55" s="183" customFormat="1" ht="35.25" customHeight="1">
      <c r="A188" s="182"/>
      <c r="B188" s="382"/>
      <c r="C188" s="1185" t="s">
        <v>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2253</v>
      </c>
      <c r="AF188" s="1066"/>
      <c r="AG188" s="1066"/>
      <c r="AH188" s="1066"/>
      <c r="AI188" s="1066"/>
      <c r="AJ188" s="1066"/>
      <c r="AK188" s="1067"/>
      <c r="AL188" s="172"/>
      <c r="AM188" s="170" t="b">
        <v>1</v>
      </c>
      <c r="AN188" s="317"/>
      <c r="AO188" s="317"/>
      <c r="AP188" s="317"/>
      <c r="AQ188" s="317"/>
      <c r="AR188" s="317"/>
      <c r="AS188" s="317"/>
      <c r="AT188" s="317"/>
      <c r="AU188" s="317"/>
      <c r="AV188" s="317"/>
    </row>
    <row r="189" spans="1:55" s="183" customFormat="1" ht="37.5" customHeight="1">
      <c r="A189" s="182"/>
      <c r="B189" s="382"/>
      <c r="C189" s="1138" t="s">
        <v>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2254</v>
      </c>
      <c r="AF189" s="1066"/>
      <c r="AG189" s="1066"/>
      <c r="AH189" s="1066"/>
      <c r="AI189" s="1066"/>
      <c r="AJ189" s="1066"/>
      <c r="AK189" s="1067"/>
      <c r="AL189" s="172"/>
      <c r="AM189" s="170" t="b">
        <v>1</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1</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1</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54" t="s">
        <v>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v>6</v>
      </c>
      <c r="F200" s="1049"/>
      <c r="G200" s="407" t="s">
        <v>4</v>
      </c>
      <c r="H200" s="1048" t="s">
        <v>187</v>
      </c>
      <c r="I200" s="1049"/>
      <c r="J200" s="407" t="s">
        <v>3</v>
      </c>
      <c r="K200" s="1048" t="s">
        <v>187</v>
      </c>
      <c r="L200" s="1049"/>
      <c r="M200" s="407" t="s">
        <v>2</v>
      </c>
      <c r="N200" s="395"/>
      <c r="O200" s="1050" t="s">
        <v>5</v>
      </c>
      <c r="P200" s="1050"/>
      <c r="Q200" s="1050"/>
      <c r="R200" s="923" t="str">
        <f>IF(H7="","",H7)</f>
        <v>○○ケアサービス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t="s">
        <v>179</v>
      </c>
      <c r="U201" s="1051"/>
      <c r="V201" s="1051"/>
      <c r="W201" s="1051"/>
      <c r="X201" s="1051"/>
      <c r="Y201" s="877" t="s">
        <v>53</v>
      </c>
      <c r="Z201" s="877"/>
      <c r="AA201" s="1051" t="s">
        <v>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193</v>
      </c>
      <c r="C209" s="1106" t="s">
        <v>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2257</v>
      </c>
      <c r="C212" s="1045" t="s">
        <v>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2258</v>
      </c>
      <c r="C213" s="1042" t="s">
        <v>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193</v>
      </c>
      <c r="C216" s="1182" t="s">
        <v>2157</v>
      </c>
      <c r="D216" s="1183"/>
      <c r="E216" s="1183"/>
      <c r="F216" s="1183"/>
      <c r="G216" s="1183"/>
      <c r="H216" s="1183"/>
      <c r="I216" s="1184"/>
      <c r="J216" s="915" t="s">
        <v>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2364</v>
      </c>
      <c r="C217" s="847" t="s">
        <v>2161</v>
      </c>
      <c r="D217" s="847"/>
      <c r="E217" s="847"/>
      <c r="F217" s="847"/>
      <c r="G217" s="847"/>
      <c r="H217" s="847"/>
      <c r="I217" s="847"/>
      <c r="J217" s="845" t="s">
        <v>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v>
      </c>
      <c r="AL219" s="431"/>
      <c r="AM219" s="175"/>
    </row>
    <row r="220" spans="1:56" s="389" customFormat="1" ht="25.5" customHeight="1">
      <c r="A220" s="385"/>
      <c r="B220" s="912"/>
      <c r="C220" s="847"/>
      <c r="D220" s="847"/>
      <c r="E220" s="847"/>
      <c r="F220" s="847"/>
      <c r="G220" s="847"/>
      <c r="H220" s="847"/>
      <c r="I220" s="847"/>
      <c r="J220" s="845" t="s">
        <v>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v>
      </c>
      <c r="AL220" s="431"/>
      <c r="AM220" s="175"/>
    </row>
    <row r="221" spans="1:56" s="389" customFormat="1" ht="48.75" customHeight="1">
      <c r="A221" s="385"/>
      <c r="B221" s="912" t="s">
        <v>2258</v>
      </c>
      <c r="C221" s="847" t="s">
        <v>2152</v>
      </c>
      <c r="D221" s="847"/>
      <c r="E221" s="847"/>
      <c r="F221" s="847"/>
      <c r="G221" s="847"/>
      <c r="H221" s="847"/>
      <c r="I221" s="847"/>
      <c r="J221" s="845" t="s">
        <v>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7" t="s">
        <v>2153</v>
      </c>
      <c r="D223" s="847"/>
      <c r="E223" s="847"/>
      <c r="F223" s="847"/>
      <c r="G223" s="847"/>
      <c r="H223" s="847"/>
      <c r="I223" s="847"/>
      <c r="J223" s="845" t="s">
        <v>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2366</v>
      </c>
      <c r="C224" s="847" t="s">
        <v>2154</v>
      </c>
      <c r="D224" s="847"/>
      <c r="E224" s="847"/>
      <c r="F224" s="847"/>
      <c r="G224" s="847"/>
      <c r="H224" s="847"/>
      <c r="I224" s="847"/>
      <c r="J224" s="845" t="s">
        <v>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2367</v>
      </c>
      <c r="C225" s="847" t="s">
        <v>2155</v>
      </c>
      <c r="D225" s="847"/>
      <c r="E225" s="847"/>
      <c r="F225" s="847"/>
      <c r="G225" s="847"/>
      <c r="H225" s="847"/>
      <c r="I225" s="847"/>
      <c r="J225" s="915" t="s">
        <v>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v>
      </c>
      <c r="AL225" s="432"/>
      <c r="AM225" s="175"/>
    </row>
    <row r="226" spans="1:56" s="183" customFormat="1">
      <c r="A226" s="182"/>
      <c r="B226" s="912" t="s">
        <v>2368</v>
      </c>
      <c r="C226" s="847" t="s">
        <v>2156</v>
      </c>
      <c r="D226" s="847"/>
      <c r="E226" s="847"/>
      <c r="F226" s="847"/>
      <c r="G226" s="847"/>
      <c r="H226" s="847"/>
      <c r="I226" s="847"/>
      <c r="J226" s="915" t="s">
        <v>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2293</v>
      </c>
      <c r="C230" s="838" t="s">
        <v>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2293</v>
      </c>
      <c r="C231" s="790" t="s">
        <v>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2379</v>
      </c>
      <c r="B5" s="1308"/>
      <c r="C5" s="1308"/>
      <c r="D5" s="1308"/>
      <c r="E5" s="1308"/>
      <c r="F5" s="1308"/>
      <c r="G5" s="1308"/>
      <c r="H5" s="1308"/>
      <c r="I5" s="1308"/>
      <c r="J5" s="130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2380</v>
      </c>
      <c r="B6" s="1308"/>
      <c r="C6" s="1308"/>
      <c r="D6" s="1308"/>
      <c r="E6" s="1308"/>
      <c r="F6" s="1308"/>
      <c r="G6" s="1308"/>
      <c r="H6" s="1308"/>
      <c r="I6" s="1308"/>
      <c r="J6" s="130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10" t="s">
        <v>2381</v>
      </c>
      <c r="B7" s="1308"/>
      <c r="C7" s="1308"/>
      <c r="D7" s="1308"/>
      <c r="E7" s="1308"/>
      <c r="F7" s="1308"/>
      <c r="G7" s="1308"/>
      <c r="H7" s="1308"/>
      <c r="I7" s="1308"/>
      <c r="J7" s="130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7" t="s">
        <v>2128</v>
      </c>
      <c r="AH7" s="1238"/>
      <c r="AI7" s="1238"/>
      <c r="AJ7" s="1238"/>
      <c r="AK7" s="1239"/>
      <c r="AL7" s="525">
        <f>SUMIF(N:N,"特定加算",AL:AL)</f>
        <v>1</v>
      </c>
      <c r="AM7" s="283"/>
      <c r="AQ7" s="526" t="s">
        <v>2220</v>
      </c>
      <c r="AR7" s="527" t="str">
        <f>IF(COUNTIF(Q:Q,"処遇加算Ⅰ")&gt;=1,"処遇加算Ⅰあり","処遇加算Ⅰなし")</f>
        <v>処遇加算Ⅰあり</v>
      </c>
      <c r="AS7" s="1247" t="str">
        <f>IF((COUNTIF(Q:Q,"特定加算Ⅰ")+COUNTIF(Q:Q,"特定加算Ⅱ"))&gt;=1,"特定加算あり","特定加算なし")</f>
        <v>特定加算あり</v>
      </c>
      <c r="AT7" s="1247"/>
      <c r="AU7" s="1247"/>
      <c r="AV7" s="1247" t="str">
        <f>IF(COUNTIFS(O:O,"ベア加算なし",Q:Q,"ベア加算")&gt;=1,"新規ベア加算あり","新規ベア加算なし")</f>
        <v>新規ベア加算あり</v>
      </c>
      <c r="AW7" s="1247"/>
      <c r="AX7" s="1247"/>
    </row>
    <row r="8" spans="1:213" ht="38.25" customHeight="1" thickBot="1">
      <c r="A8" s="528"/>
      <c r="B8" s="529"/>
      <c r="C8" s="1328" t="s">
        <v>2375</v>
      </c>
      <c r="D8" s="1328"/>
      <c r="E8" s="1328"/>
      <c r="F8" s="1328"/>
      <c r="G8" s="1328"/>
      <c r="H8" s="1328"/>
      <c r="I8" s="1328"/>
      <c r="J8" s="13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7" t="s">
        <v>2358</v>
      </c>
      <c r="AH8" s="1238"/>
      <c r="AI8" s="1238"/>
      <c r="AJ8" s="1238"/>
      <c r="AK8" s="1239"/>
      <c r="AL8" s="525">
        <f>SUM(AW:AW)</f>
        <v>2</v>
      </c>
      <c r="AM8" s="283"/>
      <c r="AQ8" s="526" t="s">
        <v>2221</v>
      </c>
      <c r="AR8" s="527" t="str">
        <f>IF((COUNTIF(Q:Q,"処遇加算Ⅰ")+COUNTIF(Q:Q,"処遇加算Ⅱ"))&gt;=1,"処遇加算Ⅰ・Ⅱあり","処遇加算Ⅰ・Ⅱなし")</f>
        <v>処遇加算Ⅰ・Ⅱあり</v>
      </c>
      <c r="AS8" s="1247" t="str">
        <f>IF(COUNTIF(Q:Q,"特定加算Ⅰ")&gt;=1,"特定加算Ⅰあり","特定加算Ⅰなし")</f>
        <v>特定加算Ⅰあり</v>
      </c>
      <c r="AT8" s="1247"/>
      <c r="AU8" s="1247"/>
      <c r="AV8" s="1247" t="str">
        <f>IF(COUNTIFS(O:O,"ベア加算",Q:Q,"ベア加算")&gt;=1,"継続ベア加算あり","継続ベア加算なし")</f>
        <v>継続ベア加算あり</v>
      </c>
      <c r="AW8" s="1247"/>
      <c r="AX8" s="1247"/>
    </row>
    <row r="9" spans="1:213" ht="36" customHeight="1" thickBot="1">
      <c r="A9" s="1311" t="s">
        <v>2374</v>
      </c>
      <c r="B9" s="1311"/>
      <c r="C9" s="1311"/>
      <c r="D9" s="1311"/>
      <c r="E9" s="1311"/>
      <c r="F9" s="1311"/>
      <c r="G9" s="1311"/>
      <c r="H9" s="1311"/>
      <c r="I9" s="1311"/>
      <c r="J9" s="131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2344</v>
      </c>
      <c r="C12" s="1316"/>
      <c r="D12" s="1316"/>
      <c r="E12" s="1316"/>
      <c r="F12" s="1317"/>
      <c r="G12" s="1321" t="s">
        <v>63</v>
      </c>
      <c r="H12" s="1274" t="s">
        <v>88</v>
      </c>
      <c r="I12" s="1274"/>
      <c r="J12" s="1282" t="s">
        <v>69</v>
      </c>
      <c r="K12" s="1268" t="s">
        <v>40</v>
      </c>
      <c r="L12" s="1270" t="s">
        <v>2191</v>
      </c>
      <c r="M12" s="1272" t="s">
        <v>67</v>
      </c>
      <c r="N12" s="1257" t="s">
        <v>202</v>
      </c>
      <c r="O12" s="1242" t="s">
        <v>2230</v>
      </c>
      <c r="P12" s="1243"/>
      <c r="Q12" s="1243" t="s">
        <v>2229</v>
      </c>
      <c r="R12" s="1243"/>
      <c r="S12" s="1243"/>
      <c r="T12" s="1243"/>
      <c r="U12" s="1243"/>
      <c r="V12" s="1243"/>
      <c r="W12" s="1243"/>
      <c r="X12" s="1243"/>
      <c r="Y12" s="1243"/>
      <c r="Z12" s="1243"/>
      <c r="AA12" s="1243"/>
      <c r="AB12" s="1243"/>
      <c r="AC12" s="1243"/>
      <c r="AD12" s="1243"/>
      <c r="AE12" s="1244"/>
      <c r="AF12" s="1245" t="s">
        <v>2378</v>
      </c>
      <c r="AG12" s="1248" t="s">
        <v>2216</v>
      </c>
      <c r="AH12" s="1249"/>
      <c r="AI12" s="1253" t="s">
        <v>255</v>
      </c>
      <c r="AJ12" s="1254"/>
      <c r="AK12" s="543" t="s">
        <v>249</v>
      </c>
      <c r="AL12" s="543" t="s">
        <v>253</v>
      </c>
      <c r="AM12" s="544" t="s">
        <v>254</v>
      </c>
      <c r="AN12" s="1330" t="s">
        <v>2343</v>
      </c>
      <c r="AY12" s="1332" t="s">
        <v>2376</v>
      </c>
    </row>
    <row r="13" spans="1:213" ht="127.5" customHeight="1" thickBot="1">
      <c r="A13" s="1297"/>
      <c r="B13" s="1318"/>
      <c r="C13" s="1319"/>
      <c r="D13" s="1319"/>
      <c r="E13" s="1319"/>
      <c r="F13" s="1320"/>
      <c r="G13" s="1322"/>
      <c r="H13" s="545" t="s">
        <v>2428</v>
      </c>
      <c r="I13" s="545" t="s">
        <v>2346</v>
      </c>
      <c r="J13" s="1283"/>
      <c r="K13" s="1269"/>
      <c r="L13" s="1271"/>
      <c r="M13" s="1273"/>
      <c r="N13" s="1258"/>
      <c r="O13" s="546" t="s">
        <v>2352</v>
      </c>
      <c r="P13" s="547" t="s">
        <v>2129</v>
      </c>
      <c r="Q13" s="546" t="s">
        <v>2233</v>
      </c>
      <c r="R13" s="547" t="s">
        <v>191</v>
      </c>
      <c r="S13" s="1250" t="s">
        <v>2351</v>
      </c>
      <c r="T13" s="1251"/>
      <c r="U13" s="1251"/>
      <c r="V13" s="1251"/>
      <c r="W13" s="1251"/>
      <c r="X13" s="1251"/>
      <c r="Y13" s="1251"/>
      <c r="Z13" s="1251"/>
      <c r="AA13" s="1251"/>
      <c r="AB13" s="1251"/>
      <c r="AC13" s="1251"/>
      <c r="AD13" s="1252"/>
      <c r="AE13" s="548" t="s">
        <v>2310</v>
      </c>
      <c r="AF13" s="1246"/>
      <c r="AG13" s="549" t="s">
        <v>2217</v>
      </c>
      <c r="AH13" s="550" t="s">
        <v>2218</v>
      </c>
      <c r="AI13" s="551" t="s">
        <v>2348</v>
      </c>
      <c r="AJ13" s="550" t="s">
        <v>2349</v>
      </c>
      <c r="AK13" s="552" t="s">
        <v>248</v>
      </c>
      <c r="AL13" s="552" t="s">
        <v>2360</v>
      </c>
      <c r="AM13" s="553" t="s">
        <v>2353</v>
      </c>
      <c r="AN13" s="1331"/>
      <c r="AO13" s="554"/>
      <c r="AP13" s="555" t="s">
        <v>2224</v>
      </c>
      <c r="AQ13" s="555" t="s">
        <v>2198</v>
      </c>
      <c r="AR13" s="555" t="s">
        <v>2219</v>
      </c>
      <c r="AS13" s="555" t="s">
        <v>2212</v>
      </c>
      <c r="AT13" s="556" t="s">
        <v>2199</v>
      </c>
      <c r="AU13" s="557" t="s">
        <v>2200</v>
      </c>
      <c r="AV13" s="555" t="s">
        <v>2201</v>
      </c>
      <c r="AW13" s="558" t="s">
        <v>2202</v>
      </c>
      <c r="AX13" s="555" t="s">
        <v>2203</v>
      </c>
      <c r="AY13" s="1333"/>
    </row>
    <row r="14" spans="1:213" ht="32.1" customHeight="1">
      <c r="A14" s="1312">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279" t="str">
        <f>IF(基本情報入力シート!X54="","",基本情報入力シート!X54)</f>
        <v>○○ケアセンター</v>
      </c>
      <c r="K14" s="1259" t="str">
        <f>IF(基本情報入力シート!Y54="","",基本情報入力シート!Y54)</f>
        <v>訪問介護</v>
      </c>
      <c r="L14" s="1262">
        <f>IF(基本情報入力シート!AB54="","",基本情報入力シート!AB54)</f>
        <v>185000</v>
      </c>
      <c r="M14" s="1265">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13"/>
      <c r="B15" s="1305"/>
      <c r="C15" s="1300"/>
      <c r="D15" s="1300"/>
      <c r="E15" s="1300"/>
      <c r="F15" s="1301"/>
      <c r="G15" s="1280"/>
      <c r="H15" s="1280"/>
      <c r="I15" s="1280"/>
      <c r="J15" s="1280"/>
      <c r="K15" s="1260"/>
      <c r="L15" s="1263"/>
      <c r="M15" s="1266"/>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14"/>
      <c r="B16" s="1306"/>
      <c r="C16" s="1302"/>
      <c r="D16" s="1302"/>
      <c r="E16" s="1302"/>
      <c r="F16" s="1303"/>
      <c r="G16" s="1281"/>
      <c r="H16" s="1281"/>
      <c r="I16" s="1281"/>
      <c r="J16" s="1281"/>
      <c r="K16" s="1261"/>
      <c r="L16" s="1264"/>
      <c r="M16" s="1267"/>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6">
        <v>2</v>
      </c>
      <c r="B17" s="1298">
        <f>IF(基本情報入力シート!C55="","",基本情報入力シート!C55)</f>
        <v>1334567890</v>
      </c>
      <c r="C17" s="1298"/>
      <c r="D17" s="1298"/>
      <c r="E17" s="1298"/>
      <c r="F17" s="1299"/>
      <c r="G17" s="1279" t="str">
        <f>IF(基本情報入力シート!M55="","",基本情報入力シート!M55)</f>
        <v>千代田区・中央区・港区</v>
      </c>
      <c r="H17" s="1279" t="str">
        <f>IF(基本情報入力シート!R55="","",基本情報入力シート!R55)</f>
        <v>東京都</v>
      </c>
      <c r="I17" s="1279" t="str">
        <f>IF(基本情報入力シート!W55="","",基本情報入力シート!W55)</f>
        <v>千代田区</v>
      </c>
      <c r="J17" s="1279" t="str">
        <f>IF(基本情報入力シート!X55="","",基本情報入力シート!X55)</f>
        <v>○○ケアセンター</v>
      </c>
      <c r="K17" s="1259" t="str">
        <f>IF(基本情報入力シート!Y55="","",基本情報入力シート!Y55)</f>
        <v>訪問型サービス（総合事業）</v>
      </c>
      <c r="L17" s="1262">
        <f>IF(基本情報入力シート!AB55="","",基本情報入力シート!AB55)</f>
        <v>83000</v>
      </c>
      <c r="M17" s="1265">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7"/>
      <c r="B18" s="1300"/>
      <c r="C18" s="1300"/>
      <c r="D18" s="1300"/>
      <c r="E18" s="1300"/>
      <c r="F18" s="1301"/>
      <c r="G18" s="1280"/>
      <c r="H18" s="1280"/>
      <c r="I18" s="1280"/>
      <c r="J18" s="1280"/>
      <c r="K18" s="1260"/>
      <c r="L18" s="1263"/>
      <c r="M18" s="1266"/>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8"/>
      <c r="B19" s="1302"/>
      <c r="C19" s="1302"/>
      <c r="D19" s="1302"/>
      <c r="E19" s="1302"/>
      <c r="F19" s="1303"/>
      <c r="G19" s="1281"/>
      <c r="H19" s="1281"/>
      <c r="I19" s="1281"/>
      <c r="J19" s="1281"/>
      <c r="K19" s="1261"/>
      <c r="L19" s="1264"/>
      <c r="M19" s="1267"/>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25">
        <v>3</v>
      </c>
      <c r="B20" s="1290">
        <f>IF(基本情報入力シート!C56="","",基本情報入力シート!C56)</f>
        <v>1334567891</v>
      </c>
      <c r="C20" s="1290"/>
      <c r="D20" s="1290"/>
      <c r="E20" s="1290"/>
      <c r="F20" s="1290"/>
      <c r="G20" s="1284" t="str">
        <f>IF(基本情報入力シート!M56="","",基本情報入力シート!M56)</f>
        <v>東京都</v>
      </c>
      <c r="H20" s="1284" t="str">
        <f>IF(基本情報入力シート!R56="","",基本情報入力シート!R56)</f>
        <v>東京都</v>
      </c>
      <c r="I20" s="1284" t="str">
        <f>IF(基本情報入力シート!W56="","",基本情報入力シート!W56)</f>
        <v>千代田区</v>
      </c>
      <c r="J20" s="1284" t="str">
        <f>IF(基本情報入力シート!X56="","",基本情報入力シート!X56)</f>
        <v>デイサービス△△</v>
      </c>
      <c r="K20" s="1284" t="str">
        <f>IF(基本情報入力シート!Y56="","",基本情報入力シート!Y56)</f>
        <v>通所介護</v>
      </c>
      <c r="L20" s="1275">
        <f>IF(基本情報入力シート!AB56="","",基本情報入力シート!AB56)</f>
        <v>305000</v>
      </c>
      <c r="M20" s="127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7"/>
      <c r="B21" s="1226"/>
      <c r="C21" s="1226"/>
      <c r="D21" s="1226"/>
      <c r="E21" s="1226"/>
      <c r="F21" s="1226"/>
      <c r="G21" s="1229"/>
      <c r="H21" s="1229"/>
      <c r="I21" s="1229"/>
      <c r="J21" s="1229"/>
      <c r="K21" s="1229"/>
      <c r="L21" s="1232"/>
      <c r="M21" s="1235"/>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6"/>
      <c r="B22" s="1327"/>
      <c r="C22" s="1327"/>
      <c r="D22" s="1327"/>
      <c r="E22" s="1327"/>
      <c r="F22" s="1327"/>
      <c r="G22" s="1285"/>
      <c r="H22" s="1285"/>
      <c r="I22" s="1285"/>
      <c r="J22" s="1285"/>
      <c r="K22" s="1285"/>
      <c r="L22" s="1276"/>
      <c r="M22" s="1278"/>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6">
        <v>4</v>
      </c>
      <c r="B23" s="1225">
        <f>IF(基本情報入力シート!C57="","",基本情報入力シート!C57)</f>
        <v>1334567892</v>
      </c>
      <c r="C23" s="1225"/>
      <c r="D23" s="1225"/>
      <c r="E23" s="1225"/>
      <c r="F23" s="1225"/>
      <c r="G23" s="1228" t="str">
        <f>IF(基本情報入力シート!M57="","",基本情報入力シート!M57)</f>
        <v>中央区</v>
      </c>
      <c r="H23" s="1228" t="str">
        <f>IF(基本情報入力シート!R57="","",基本情報入力シート!R57)</f>
        <v>東京都</v>
      </c>
      <c r="I23" s="1228" t="str">
        <f>IF(基本情報入力シート!W57="","",基本情報入力シート!W57)</f>
        <v>中央区</v>
      </c>
      <c r="J23" s="1228" t="str">
        <f>IF(基本情報入力シート!X57="","",基本情報入力シート!X57)</f>
        <v>○○の家</v>
      </c>
      <c r="K23" s="1228" t="str">
        <f>IF(基本情報入力シート!Y57="","",基本情報入力シート!Y57)</f>
        <v>（介護予防）小規模多機能型居宅介護</v>
      </c>
      <c r="L23" s="1231">
        <f>IF(基本情報入力シート!AB57="","",基本情報入力シート!AB57)</f>
        <v>345000</v>
      </c>
      <c r="M23" s="1234">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7"/>
      <c r="B24" s="1226"/>
      <c r="C24" s="1226"/>
      <c r="D24" s="1226"/>
      <c r="E24" s="1226"/>
      <c r="F24" s="1226"/>
      <c r="G24" s="1229"/>
      <c r="H24" s="1229"/>
      <c r="I24" s="1229"/>
      <c r="J24" s="1229"/>
      <c r="K24" s="1229"/>
      <c r="L24" s="1232"/>
      <c r="M24" s="1235"/>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8"/>
      <c r="B25" s="1227"/>
      <c r="C25" s="1227"/>
      <c r="D25" s="1227"/>
      <c r="E25" s="1227"/>
      <c r="F25" s="1227"/>
      <c r="G25" s="1230"/>
      <c r="H25" s="1230"/>
      <c r="I25" s="1230"/>
      <c r="J25" s="1230"/>
      <c r="K25" s="1230"/>
      <c r="L25" s="1233"/>
      <c r="M25" s="1236"/>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25">
        <v>5</v>
      </c>
      <c r="B26" s="1290">
        <f>IF(基本情報入力シート!C58="","",基本情報入力シート!C58)</f>
        <v>1334567893</v>
      </c>
      <c r="C26" s="1290"/>
      <c r="D26" s="1290"/>
      <c r="E26" s="1290"/>
      <c r="F26" s="1290"/>
      <c r="G26" s="1284" t="str">
        <f>IF(基本情報入力シート!M58="","",基本情報入力シート!M58)</f>
        <v>千葉県</v>
      </c>
      <c r="H26" s="1284" t="str">
        <f>IF(基本情報入力シート!R58="","",基本情報入力シート!R58)</f>
        <v>千葉県</v>
      </c>
      <c r="I26" s="1284" t="str">
        <f>IF(基本情報入力シート!W58="","",基本情報入力シート!W58)</f>
        <v>千葉市</v>
      </c>
      <c r="J26" s="1284" t="str">
        <f>IF(基本情報入力シート!X58="","",基本情報入力シート!X58)</f>
        <v>介護老人福祉施設○○園</v>
      </c>
      <c r="K26" s="1284" t="str">
        <f>IF(基本情報入力シート!Y58="","",基本情報入力シート!Y58)</f>
        <v>介護老人福祉施設</v>
      </c>
      <c r="L26" s="1275">
        <f>IF(基本情報入力シート!AB58="","",基本情報入力シート!AB58)</f>
        <v>1935000</v>
      </c>
      <c r="M26" s="127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7"/>
      <c r="B27" s="1226"/>
      <c r="C27" s="1226"/>
      <c r="D27" s="1226"/>
      <c r="E27" s="1226"/>
      <c r="F27" s="1226"/>
      <c r="G27" s="1229"/>
      <c r="H27" s="1229"/>
      <c r="I27" s="1229"/>
      <c r="J27" s="1229"/>
      <c r="K27" s="1229"/>
      <c r="L27" s="1232"/>
      <c r="M27" s="1235"/>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6"/>
      <c r="B28" s="1327"/>
      <c r="C28" s="1327"/>
      <c r="D28" s="1327"/>
      <c r="E28" s="1327"/>
      <c r="F28" s="1327"/>
      <c r="G28" s="1285"/>
      <c r="H28" s="1285"/>
      <c r="I28" s="1285"/>
      <c r="J28" s="1285"/>
      <c r="K28" s="1285"/>
      <c r="L28" s="1276"/>
      <c r="M28" s="1278"/>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6">
        <v>6</v>
      </c>
      <c r="B29" s="1225">
        <f>IF(基本情報入力シート!C59="","",基本情報入力シート!C59)</f>
        <v>1334567893</v>
      </c>
      <c r="C29" s="1225"/>
      <c r="D29" s="1225"/>
      <c r="E29" s="1225"/>
      <c r="F29" s="1225"/>
      <c r="G29" s="1228" t="str">
        <f>IF(基本情報入力シート!M59="","",基本情報入力シート!M59)</f>
        <v>千葉県</v>
      </c>
      <c r="H29" s="1228" t="str">
        <f>IF(基本情報入力シート!R59="","",基本情報入力シート!R59)</f>
        <v>千葉県</v>
      </c>
      <c r="I29" s="1228" t="str">
        <f>IF(基本情報入力シート!W59="","",基本情報入力シート!W59)</f>
        <v>千葉市</v>
      </c>
      <c r="J29" s="1228" t="str">
        <f>IF(基本情報入力シート!X59="","",基本情報入力シート!X59)</f>
        <v>介護老人福祉施設○○園</v>
      </c>
      <c r="K29" s="1228" t="str">
        <f>IF(基本情報入力シート!Y59="","",基本情報入力シート!Y59)</f>
        <v>介護老人福祉施設</v>
      </c>
      <c r="L29" s="1231">
        <f>IF(基本情報入力シート!AB59="","",基本情報入力シート!AB59)</f>
        <v>1935000</v>
      </c>
      <c r="M29" s="1234">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7"/>
      <c r="B30" s="1226"/>
      <c r="C30" s="1226"/>
      <c r="D30" s="1226"/>
      <c r="E30" s="1226"/>
      <c r="F30" s="1226"/>
      <c r="G30" s="1229"/>
      <c r="H30" s="1229"/>
      <c r="I30" s="1229"/>
      <c r="J30" s="1229"/>
      <c r="K30" s="1229"/>
      <c r="L30" s="1232"/>
      <c r="M30" s="1235"/>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8"/>
      <c r="B31" s="1227"/>
      <c r="C31" s="1227"/>
      <c r="D31" s="1227"/>
      <c r="E31" s="1227"/>
      <c r="F31" s="1227"/>
      <c r="G31" s="1230"/>
      <c r="H31" s="1230"/>
      <c r="I31" s="1230"/>
      <c r="J31" s="1230"/>
      <c r="K31" s="1230"/>
      <c r="L31" s="1233"/>
      <c r="M31" s="1236"/>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6">
        <v>7</v>
      </c>
      <c r="B32" s="1225">
        <f>IF(基本情報入力シート!C60="","",基本情報入力シート!C60)</f>
        <v>1334567894</v>
      </c>
      <c r="C32" s="1225"/>
      <c r="D32" s="1225"/>
      <c r="E32" s="1225"/>
      <c r="F32" s="1225"/>
      <c r="G32" s="1228" t="str">
        <f>IF(基本情報入力シート!M60="","",基本情報入力シート!M60)</f>
        <v>千葉県</v>
      </c>
      <c r="H32" s="1228" t="str">
        <f>IF(基本情報入力シート!R60="","",基本情報入力シート!R60)</f>
        <v>千葉県</v>
      </c>
      <c r="I32" s="1228" t="str">
        <f>IF(基本情報入力シート!W60="","",基本情報入力シート!W60)</f>
        <v>千葉市</v>
      </c>
      <c r="J32" s="1228" t="str">
        <f>IF(基本情報入力シート!X60="","",基本情報入力シート!X60)</f>
        <v>介護老人福祉施設○○園</v>
      </c>
      <c r="K32" s="1228" t="str">
        <f>IF(基本情報入力シート!Y60="","",基本情報入力シート!Y60)</f>
        <v>（介護予防）短期入所生活介護</v>
      </c>
      <c r="L32" s="1231">
        <f>IF(基本情報入力シート!AB60="","",基本情報入力シート!AB60)</f>
        <v>237000</v>
      </c>
      <c r="M32" s="1234">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7"/>
      <c r="B33" s="1226"/>
      <c r="C33" s="1226"/>
      <c r="D33" s="1226"/>
      <c r="E33" s="1226"/>
      <c r="F33" s="1226"/>
      <c r="G33" s="1229"/>
      <c r="H33" s="1229"/>
      <c r="I33" s="1229"/>
      <c r="J33" s="1229"/>
      <c r="K33" s="1229"/>
      <c r="L33" s="1232"/>
      <c r="M33" s="1235"/>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8"/>
      <c r="B34" s="1227"/>
      <c r="C34" s="1227"/>
      <c r="D34" s="1227"/>
      <c r="E34" s="1227"/>
      <c r="F34" s="1227"/>
      <c r="G34" s="1230"/>
      <c r="H34" s="1230"/>
      <c r="I34" s="1230"/>
      <c r="J34" s="1230"/>
      <c r="K34" s="1230"/>
      <c r="L34" s="1233"/>
      <c r="M34" s="1236"/>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7"/>
      <c r="B36" s="1226"/>
      <c r="C36" s="1226"/>
      <c r="D36" s="1226"/>
      <c r="E36" s="1226"/>
      <c r="F36" s="1226"/>
      <c r="G36" s="1229"/>
      <c r="H36" s="1229"/>
      <c r="I36" s="1229"/>
      <c r="J36" s="1229"/>
      <c r="K36" s="1229"/>
      <c r="L36" s="1232"/>
      <c r="M36" s="1235"/>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8"/>
      <c r="B37" s="1227"/>
      <c r="C37" s="1289"/>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7"/>
      <c r="B39" s="1226"/>
      <c r="C39" s="1226"/>
      <c r="D39" s="1226"/>
      <c r="E39" s="1226"/>
      <c r="F39" s="1226"/>
      <c r="G39" s="1229"/>
      <c r="H39" s="1229"/>
      <c r="I39" s="1229"/>
      <c r="J39" s="1229"/>
      <c r="K39" s="1229"/>
      <c r="L39" s="1232"/>
      <c r="M39" s="1235"/>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285"/>
      <c r="H40" s="1285"/>
      <c r="I40" s="1285"/>
      <c r="J40" s="1285"/>
      <c r="K40" s="1285"/>
      <c r="L40" s="1276"/>
      <c r="M40" s="1278"/>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7"/>
      <c r="B42" s="1226"/>
      <c r="C42" s="1226"/>
      <c r="D42" s="1226"/>
      <c r="E42" s="1226"/>
      <c r="F42" s="1226"/>
      <c r="G42" s="1229"/>
      <c r="H42" s="1229"/>
      <c r="I42" s="1229"/>
      <c r="J42" s="1229"/>
      <c r="K42" s="1229"/>
      <c r="L42" s="1232"/>
      <c r="M42" s="1235"/>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8"/>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7"/>
      <c r="B45" s="1226"/>
      <c r="C45" s="1226"/>
      <c r="D45" s="1226"/>
      <c r="E45" s="1226"/>
      <c r="F45" s="1226"/>
      <c r="G45" s="1229"/>
      <c r="H45" s="1229"/>
      <c r="I45" s="1229"/>
      <c r="J45" s="1229"/>
      <c r="K45" s="1229"/>
      <c r="L45" s="1232"/>
      <c r="M45" s="1235"/>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8"/>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7"/>
      <c r="B48" s="1226"/>
      <c r="C48" s="1226"/>
      <c r="D48" s="1226"/>
      <c r="E48" s="1226"/>
      <c r="F48" s="1226"/>
      <c r="G48" s="1229"/>
      <c r="H48" s="1229"/>
      <c r="I48" s="1229"/>
      <c r="J48" s="1229"/>
      <c r="K48" s="1229"/>
      <c r="L48" s="1232"/>
      <c r="M48" s="1235"/>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8"/>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7"/>
      <c r="B51" s="1226"/>
      <c r="C51" s="1226"/>
      <c r="D51" s="1226"/>
      <c r="E51" s="1226"/>
      <c r="F51" s="1226"/>
      <c r="G51" s="1229"/>
      <c r="H51" s="1229"/>
      <c r="I51" s="1229"/>
      <c r="J51" s="1229"/>
      <c r="K51" s="1229"/>
      <c r="L51" s="1232"/>
      <c r="M51" s="1235"/>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8"/>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7"/>
      <c r="B54" s="1226"/>
      <c r="C54" s="1226"/>
      <c r="D54" s="1226"/>
      <c r="E54" s="1226"/>
      <c r="F54" s="1226"/>
      <c r="G54" s="1229"/>
      <c r="H54" s="1229"/>
      <c r="I54" s="1229"/>
      <c r="J54" s="1229"/>
      <c r="K54" s="1229"/>
      <c r="L54" s="1232"/>
      <c r="M54" s="1235"/>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8"/>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7"/>
      <c r="B57" s="1226"/>
      <c r="C57" s="1226"/>
      <c r="D57" s="1226"/>
      <c r="E57" s="1226"/>
      <c r="F57" s="1226"/>
      <c r="G57" s="1229"/>
      <c r="H57" s="1229"/>
      <c r="I57" s="1229"/>
      <c r="J57" s="1229"/>
      <c r="K57" s="1229"/>
      <c r="L57" s="1232"/>
      <c r="M57" s="1235"/>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8"/>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7"/>
      <c r="B60" s="1226"/>
      <c r="C60" s="1226"/>
      <c r="D60" s="1226"/>
      <c r="E60" s="1226"/>
      <c r="F60" s="1226"/>
      <c r="G60" s="1229"/>
      <c r="H60" s="1229"/>
      <c r="I60" s="1229"/>
      <c r="J60" s="1229"/>
      <c r="K60" s="1229"/>
      <c r="L60" s="1232"/>
      <c r="M60" s="1235"/>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8"/>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7"/>
      <c r="B63" s="1226"/>
      <c r="C63" s="1226"/>
      <c r="D63" s="1226"/>
      <c r="E63" s="1226"/>
      <c r="F63" s="1226"/>
      <c r="G63" s="1229"/>
      <c r="H63" s="1229"/>
      <c r="I63" s="1229"/>
      <c r="J63" s="1229"/>
      <c r="K63" s="1229"/>
      <c r="L63" s="1232"/>
      <c r="M63" s="1235"/>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8"/>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7"/>
      <c r="B66" s="1226"/>
      <c r="C66" s="1226"/>
      <c r="D66" s="1226"/>
      <c r="E66" s="1226"/>
      <c r="F66" s="1226"/>
      <c r="G66" s="1229"/>
      <c r="H66" s="1229"/>
      <c r="I66" s="1229"/>
      <c r="J66" s="1229"/>
      <c r="K66" s="1229"/>
      <c r="L66" s="1232"/>
      <c r="M66" s="1235"/>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8"/>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7"/>
      <c r="B69" s="1226"/>
      <c r="C69" s="1226"/>
      <c r="D69" s="1226"/>
      <c r="E69" s="1226"/>
      <c r="F69" s="1226"/>
      <c r="G69" s="1229"/>
      <c r="H69" s="1229"/>
      <c r="I69" s="1229"/>
      <c r="J69" s="1229"/>
      <c r="K69" s="1229"/>
      <c r="L69" s="1232"/>
      <c r="M69" s="1235"/>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8"/>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7"/>
      <c r="B72" s="1226"/>
      <c r="C72" s="1226"/>
      <c r="D72" s="1226"/>
      <c r="E72" s="1226"/>
      <c r="F72" s="1226"/>
      <c r="G72" s="1229"/>
      <c r="H72" s="1229"/>
      <c r="I72" s="1229"/>
      <c r="J72" s="1229"/>
      <c r="K72" s="1229"/>
      <c r="L72" s="1232"/>
      <c r="M72" s="1235"/>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8"/>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7"/>
      <c r="B75" s="1226"/>
      <c r="C75" s="1226"/>
      <c r="D75" s="1226"/>
      <c r="E75" s="1226"/>
      <c r="F75" s="1226"/>
      <c r="G75" s="1229"/>
      <c r="H75" s="1229"/>
      <c r="I75" s="1229"/>
      <c r="J75" s="1229"/>
      <c r="K75" s="1229"/>
      <c r="L75" s="1232"/>
      <c r="M75" s="1235"/>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8"/>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7"/>
      <c r="B78" s="1226"/>
      <c r="C78" s="1226"/>
      <c r="D78" s="1226"/>
      <c r="E78" s="1226"/>
      <c r="F78" s="1226"/>
      <c r="G78" s="1229"/>
      <c r="H78" s="1229"/>
      <c r="I78" s="1229"/>
      <c r="J78" s="1229"/>
      <c r="K78" s="1229"/>
      <c r="L78" s="1232"/>
      <c r="M78" s="1235"/>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8"/>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7"/>
      <c r="B81" s="1226"/>
      <c r="C81" s="1226"/>
      <c r="D81" s="1226"/>
      <c r="E81" s="1226"/>
      <c r="F81" s="1226"/>
      <c r="G81" s="1229"/>
      <c r="H81" s="1229"/>
      <c r="I81" s="1229"/>
      <c r="J81" s="1229"/>
      <c r="K81" s="1229"/>
      <c r="L81" s="1232"/>
      <c r="M81" s="1235"/>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8"/>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7"/>
      <c r="B84" s="1226"/>
      <c r="C84" s="1226"/>
      <c r="D84" s="1226"/>
      <c r="E84" s="1226"/>
      <c r="F84" s="1226"/>
      <c r="G84" s="1229"/>
      <c r="H84" s="1229"/>
      <c r="I84" s="1229"/>
      <c r="J84" s="1229"/>
      <c r="K84" s="1229"/>
      <c r="L84" s="1232"/>
      <c r="M84" s="1235"/>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8"/>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7"/>
      <c r="B87" s="1226"/>
      <c r="C87" s="1226"/>
      <c r="D87" s="1226"/>
      <c r="E87" s="1226"/>
      <c r="F87" s="1226"/>
      <c r="G87" s="1229"/>
      <c r="H87" s="1229"/>
      <c r="I87" s="1229"/>
      <c r="J87" s="1229"/>
      <c r="K87" s="1229"/>
      <c r="L87" s="1232"/>
      <c r="M87" s="1235"/>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8"/>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7"/>
      <c r="B90" s="1226"/>
      <c r="C90" s="1226"/>
      <c r="D90" s="1226"/>
      <c r="E90" s="1226"/>
      <c r="F90" s="1226"/>
      <c r="G90" s="1229"/>
      <c r="H90" s="1229"/>
      <c r="I90" s="1229"/>
      <c r="J90" s="1229"/>
      <c r="K90" s="1229"/>
      <c r="L90" s="1232"/>
      <c r="M90" s="1235"/>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8"/>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7"/>
      <c r="B93" s="1226"/>
      <c r="C93" s="1226"/>
      <c r="D93" s="1226"/>
      <c r="E93" s="1226"/>
      <c r="F93" s="1226"/>
      <c r="G93" s="1229"/>
      <c r="H93" s="1229"/>
      <c r="I93" s="1229"/>
      <c r="J93" s="1229"/>
      <c r="K93" s="1229"/>
      <c r="L93" s="1232"/>
      <c r="M93" s="1235"/>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8"/>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7"/>
      <c r="B96" s="1226"/>
      <c r="C96" s="1226"/>
      <c r="D96" s="1226"/>
      <c r="E96" s="1226"/>
      <c r="F96" s="1226"/>
      <c r="G96" s="1229"/>
      <c r="H96" s="1229"/>
      <c r="I96" s="1229"/>
      <c r="J96" s="1229"/>
      <c r="K96" s="1229"/>
      <c r="L96" s="1232"/>
      <c r="M96" s="1235"/>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8"/>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7"/>
      <c r="B99" s="1226"/>
      <c r="C99" s="1226"/>
      <c r="D99" s="1226"/>
      <c r="E99" s="1226"/>
      <c r="F99" s="1226"/>
      <c r="G99" s="1229"/>
      <c r="H99" s="1229"/>
      <c r="I99" s="1229"/>
      <c r="J99" s="1229"/>
      <c r="K99" s="1229"/>
      <c r="L99" s="1232"/>
      <c r="M99" s="1235"/>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8"/>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7"/>
      <c r="B102" s="1226"/>
      <c r="C102" s="1226"/>
      <c r="D102" s="1226"/>
      <c r="E102" s="1226"/>
      <c r="F102" s="1226"/>
      <c r="G102" s="1229"/>
      <c r="H102" s="1229"/>
      <c r="I102" s="1229"/>
      <c r="J102" s="1229"/>
      <c r="K102" s="1229"/>
      <c r="L102" s="1232"/>
      <c r="M102" s="1235"/>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8"/>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7"/>
      <c r="B105" s="1226"/>
      <c r="C105" s="1226"/>
      <c r="D105" s="1226"/>
      <c r="E105" s="1226"/>
      <c r="F105" s="1226"/>
      <c r="G105" s="1229"/>
      <c r="H105" s="1229"/>
      <c r="I105" s="1229"/>
      <c r="J105" s="1229"/>
      <c r="K105" s="1229"/>
      <c r="L105" s="1232"/>
      <c r="M105" s="1235"/>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8"/>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7"/>
      <c r="B108" s="1226"/>
      <c r="C108" s="1226"/>
      <c r="D108" s="1226"/>
      <c r="E108" s="1226"/>
      <c r="F108" s="1226"/>
      <c r="G108" s="1229"/>
      <c r="H108" s="1229"/>
      <c r="I108" s="1229"/>
      <c r="J108" s="1229"/>
      <c r="K108" s="1229"/>
      <c r="L108" s="1232"/>
      <c r="M108" s="1235"/>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8"/>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7"/>
      <c r="B111" s="1226"/>
      <c r="C111" s="1226"/>
      <c r="D111" s="1226"/>
      <c r="E111" s="1226"/>
      <c r="F111" s="1226"/>
      <c r="G111" s="1229"/>
      <c r="H111" s="1229"/>
      <c r="I111" s="1229"/>
      <c r="J111" s="1229"/>
      <c r="K111" s="1229"/>
      <c r="L111" s="1232"/>
      <c r="M111" s="1235"/>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8"/>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7"/>
      <c r="B114" s="1226"/>
      <c r="C114" s="1226"/>
      <c r="D114" s="1226"/>
      <c r="E114" s="1226"/>
      <c r="F114" s="1226"/>
      <c r="G114" s="1229"/>
      <c r="H114" s="1229"/>
      <c r="I114" s="1229"/>
      <c r="J114" s="1229"/>
      <c r="K114" s="1229"/>
      <c r="L114" s="1232"/>
      <c r="M114" s="1235"/>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8"/>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7"/>
      <c r="B117" s="1226"/>
      <c r="C117" s="1226"/>
      <c r="D117" s="1226"/>
      <c r="E117" s="1226"/>
      <c r="F117" s="1226"/>
      <c r="G117" s="1229"/>
      <c r="H117" s="1229"/>
      <c r="I117" s="1229"/>
      <c r="J117" s="1229"/>
      <c r="K117" s="1229"/>
      <c r="L117" s="1232"/>
      <c r="M117" s="1235"/>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8"/>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7"/>
      <c r="B120" s="1226"/>
      <c r="C120" s="1226"/>
      <c r="D120" s="1226"/>
      <c r="E120" s="1226"/>
      <c r="F120" s="1226"/>
      <c r="G120" s="1229"/>
      <c r="H120" s="1229"/>
      <c r="I120" s="1229"/>
      <c r="J120" s="1229"/>
      <c r="K120" s="1229"/>
      <c r="L120" s="1232"/>
      <c r="M120" s="1235"/>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8"/>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7"/>
      <c r="B123" s="1226"/>
      <c r="C123" s="1226"/>
      <c r="D123" s="1226"/>
      <c r="E123" s="1226"/>
      <c r="F123" s="1226"/>
      <c r="G123" s="1229"/>
      <c r="H123" s="1229"/>
      <c r="I123" s="1229"/>
      <c r="J123" s="1229"/>
      <c r="K123" s="1229"/>
      <c r="L123" s="1232"/>
      <c r="M123" s="1235"/>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8"/>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7"/>
      <c r="B126" s="1226"/>
      <c r="C126" s="1226"/>
      <c r="D126" s="1226"/>
      <c r="E126" s="1226"/>
      <c r="F126" s="1226"/>
      <c r="G126" s="1229"/>
      <c r="H126" s="1229"/>
      <c r="I126" s="1229"/>
      <c r="J126" s="1229"/>
      <c r="K126" s="1229"/>
      <c r="L126" s="1232"/>
      <c r="M126" s="1235"/>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8"/>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7"/>
      <c r="B129" s="1226"/>
      <c r="C129" s="1226"/>
      <c r="D129" s="1226"/>
      <c r="E129" s="1226"/>
      <c r="F129" s="1226"/>
      <c r="G129" s="1229"/>
      <c r="H129" s="1229"/>
      <c r="I129" s="1229"/>
      <c r="J129" s="1229"/>
      <c r="K129" s="1229"/>
      <c r="L129" s="1232"/>
      <c r="M129" s="1235"/>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8"/>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7"/>
      <c r="B132" s="1226"/>
      <c r="C132" s="1226"/>
      <c r="D132" s="1226"/>
      <c r="E132" s="1226"/>
      <c r="F132" s="1226"/>
      <c r="G132" s="1229"/>
      <c r="H132" s="1229"/>
      <c r="I132" s="1229"/>
      <c r="J132" s="1229"/>
      <c r="K132" s="1229"/>
      <c r="L132" s="1232"/>
      <c r="M132" s="1235"/>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8"/>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7"/>
      <c r="B135" s="1226"/>
      <c r="C135" s="1226"/>
      <c r="D135" s="1226"/>
      <c r="E135" s="1226"/>
      <c r="F135" s="1226"/>
      <c r="G135" s="1229"/>
      <c r="H135" s="1229"/>
      <c r="I135" s="1229"/>
      <c r="J135" s="1229"/>
      <c r="K135" s="1229"/>
      <c r="L135" s="1232"/>
      <c r="M135" s="1235"/>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8"/>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7"/>
      <c r="B138" s="1226"/>
      <c r="C138" s="1226"/>
      <c r="D138" s="1226"/>
      <c r="E138" s="1226"/>
      <c r="F138" s="1226"/>
      <c r="G138" s="1229"/>
      <c r="H138" s="1229"/>
      <c r="I138" s="1229"/>
      <c r="J138" s="1229"/>
      <c r="K138" s="1229"/>
      <c r="L138" s="1232"/>
      <c r="M138" s="1235"/>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8"/>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7"/>
      <c r="B141" s="1226"/>
      <c r="C141" s="1226"/>
      <c r="D141" s="1226"/>
      <c r="E141" s="1226"/>
      <c r="F141" s="1226"/>
      <c r="G141" s="1229"/>
      <c r="H141" s="1229"/>
      <c r="I141" s="1229"/>
      <c r="J141" s="1229"/>
      <c r="K141" s="1229"/>
      <c r="L141" s="1232"/>
      <c r="M141" s="1235"/>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8"/>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7"/>
      <c r="B144" s="1226"/>
      <c r="C144" s="1226"/>
      <c r="D144" s="1226"/>
      <c r="E144" s="1226"/>
      <c r="F144" s="1226"/>
      <c r="G144" s="1229"/>
      <c r="H144" s="1229"/>
      <c r="I144" s="1229"/>
      <c r="J144" s="1229"/>
      <c r="K144" s="1229"/>
      <c r="L144" s="1232"/>
      <c r="M144" s="1235"/>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8"/>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7"/>
      <c r="B147" s="1226"/>
      <c r="C147" s="1226"/>
      <c r="D147" s="1226"/>
      <c r="E147" s="1226"/>
      <c r="F147" s="1226"/>
      <c r="G147" s="1229"/>
      <c r="H147" s="1229"/>
      <c r="I147" s="1229"/>
      <c r="J147" s="1229"/>
      <c r="K147" s="1229"/>
      <c r="L147" s="1232"/>
      <c r="M147" s="1235"/>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8"/>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7"/>
      <c r="B150" s="1226"/>
      <c r="C150" s="1226"/>
      <c r="D150" s="1226"/>
      <c r="E150" s="1226"/>
      <c r="F150" s="1226"/>
      <c r="G150" s="1229"/>
      <c r="H150" s="1229"/>
      <c r="I150" s="1229"/>
      <c r="J150" s="1229"/>
      <c r="K150" s="1229"/>
      <c r="L150" s="1232"/>
      <c r="M150" s="1235"/>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8"/>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7"/>
      <c r="B153" s="1226"/>
      <c r="C153" s="1226"/>
      <c r="D153" s="1226"/>
      <c r="E153" s="1226"/>
      <c r="F153" s="1226"/>
      <c r="G153" s="1229"/>
      <c r="H153" s="1229"/>
      <c r="I153" s="1229"/>
      <c r="J153" s="1229"/>
      <c r="K153" s="1229"/>
      <c r="L153" s="1232"/>
      <c r="M153" s="1235"/>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8"/>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7"/>
      <c r="B156" s="1226"/>
      <c r="C156" s="1226"/>
      <c r="D156" s="1226"/>
      <c r="E156" s="1226"/>
      <c r="F156" s="1226"/>
      <c r="G156" s="1229"/>
      <c r="H156" s="1229"/>
      <c r="I156" s="1229"/>
      <c r="J156" s="1229"/>
      <c r="K156" s="1229"/>
      <c r="L156" s="1232"/>
      <c r="M156" s="1235"/>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8"/>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7"/>
      <c r="B159" s="1226"/>
      <c r="C159" s="1226"/>
      <c r="D159" s="1226"/>
      <c r="E159" s="1226"/>
      <c r="F159" s="1226"/>
      <c r="G159" s="1229"/>
      <c r="H159" s="1229"/>
      <c r="I159" s="1229"/>
      <c r="J159" s="1229"/>
      <c r="K159" s="1229"/>
      <c r="L159" s="1232"/>
      <c r="M159" s="1235"/>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8"/>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7"/>
      <c r="B162" s="1226"/>
      <c r="C162" s="1226"/>
      <c r="D162" s="1226"/>
      <c r="E162" s="1226"/>
      <c r="F162" s="1226"/>
      <c r="G162" s="1229"/>
      <c r="H162" s="1229"/>
      <c r="I162" s="1229"/>
      <c r="J162" s="1229"/>
      <c r="K162" s="1229"/>
      <c r="L162" s="1232"/>
      <c r="M162" s="1235"/>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8"/>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7"/>
      <c r="B165" s="1226"/>
      <c r="C165" s="1226"/>
      <c r="D165" s="1226"/>
      <c r="E165" s="1226"/>
      <c r="F165" s="1226"/>
      <c r="G165" s="1229"/>
      <c r="H165" s="1229"/>
      <c r="I165" s="1229"/>
      <c r="J165" s="1229"/>
      <c r="K165" s="1229"/>
      <c r="L165" s="1232"/>
      <c r="M165" s="1235"/>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8"/>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7"/>
      <c r="B168" s="1226"/>
      <c r="C168" s="1226"/>
      <c r="D168" s="1226"/>
      <c r="E168" s="1226"/>
      <c r="F168" s="1226"/>
      <c r="G168" s="1229"/>
      <c r="H168" s="1229"/>
      <c r="I168" s="1229"/>
      <c r="J168" s="1229"/>
      <c r="K168" s="1229"/>
      <c r="L168" s="1232"/>
      <c r="M168" s="1235"/>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8"/>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7"/>
      <c r="B171" s="1226"/>
      <c r="C171" s="1226"/>
      <c r="D171" s="1226"/>
      <c r="E171" s="1226"/>
      <c r="F171" s="1226"/>
      <c r="G171" s="1229"/>
      <c r="H171" s="1229"/>
      <c r="I171" s="1229"/>
      <c r="J171" s="1229"/>
      <c r="K171" s="1229"/>
      <c r="L171" s="1232"/>
      <c r="M171" s="1235"/>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8"/>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7"/>
      <c r="B174" s="1226"/>
      <c r="C174" s="1226"/>
      <c r="D174" s="1226"/>
      <c r="E174" s="1226"/>
      <c r="F174" s="1226"/>
      <c r="G174" s="1229"/>
      <c r="H174" s="1229"/>
      <c r="I174" s="1229"/>
      <c r="J174" s="1229"/>
      <c r="K174" s="1229"/>
      <c r="L174" s="1232"/>
      <c r="M174" s="1235"/>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8"/>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7"/>
      <c r="B177" s="1226"/>
      <c r="C177" s="1226"/>
      <c r="D177" s="1226"/>
      <c r="E177" s="1226"/>
      <c r="F177" s="1226"/>
      <c r="G177" s="1229"/>
      <c r="H177" s="1229"/>
      <c r="I177" s="1229"/>
      <c r="J177" s="1229"/>
      <c r="K177" s="1229"/>
      <c r="L177" s="1232"/>
      <c r="M177" s="1235"/>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8"/>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7"/>
      <c r="B180" s="1226"/>
      <c r="C180" s="1226"/>
      <c r="D180" s="1226"/>
      <c r="E180" s="1226"/>
      <c r="F180" s="1226"/>
      <c r="G180" s="1229"/>
      <c r="H180" s="1229"/>
      <c r="I180" s="1229"/>
      <c r="J180" s="1229"/>
      <c r="K180" s="1229"/>
      <c r="L180" s="1232"/>
      <c r="M180" s="1235"/>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8"/>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7"/>
      <c r="B183" s="1226"/>
      <c r="C183" s="1226"/>
      <c r="D183" s="1226"/>
      <c r="E183" s="1226"/>
      <c r="F183" s="1226"/>
      <c r="G183" s="1229"/>
      <c r="H183" s="1229"/>
      <c r="I183" s="1229"/>
      <c r="J183" s="1229"/>
      <c r="K183" s="1229"/>
      <c r="L183" s="1232"/>
      <c r="M183" s="1235"/>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8"/>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7"/>
      <c r="B186" s="1226"/>
      <c r="C186" s="1226"/>
      <c r="D186" s="1226"/>
      <c r="E186" s="1226"/>
      <c r="F186" s="1226"/>
      <c r="G186" s="1229"/>
      <c r="H186" s="1229"/>
      <c r="I186" s="1229"/>
      <c r="J186" s="1229"/>
      <c r="K186" s="1229"/>
      <c r="L186" s="1232"/>
      <c r="M186" s="1235"/>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8"/>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7"/>
      <c r="B189" s="1226"/>
      <c r="C189" s="1226"/>
      <c r="D189" s="1226"/>
      <c r="E189" s="1226"/>
      <c r="F189" s="1226"/>
      <c r="G189" s="1229"/>
      <c r="H189" s="1229"/>
      <c r="I189" s="1229"/>
      <c r="J189" s="1229"/>
      <c r="K189" s="1229"/>
      <c r="L189" s="1232"/>
      <c r="M189" s="1235"/>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8"/>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7"/>
      <c r="B192" s="1226"/>
      <c r="C192" s="1226"/>
      <c r="D192" s="1226"/>
      <c r="E192" s="1226"/>
      <c r="F192" s="1226"/>
      <c r="G192" s="1229"/>
      <c r="H192" s="1229"/>
      <c r="I192" s="1229"/>
      <c r="J192" s="1229"/>
      <c r="K192" s="1229"/>
      <c r="L192" s="1232"/>
      <c r="M192" s="1235"/>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8"/>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7"/>
      <c r="B195" s="1226"/>
      <c r="C195" s="1226"/>
      <c r="D195" s="1226"/>
      <c r="E195" s="1226"/>
      <c r="F195" s="1226"/>
      <c r="G195" s="1229"/>
      <c r="H195" s="1229"/>
      <c r="I195" s="1229"/>
      <c r="J195" s="1229"/>
      <c r="K195" s="1229"/>
      <c r="L195" s="1232"/>
      <c r="M195" s="1235"/>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8"/>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7"/>
      <c r="B198" s="1226"/>
      <c r="C198" s="1226"/>
      <c r="D198" s="1226"/>
      <c r="E198" s="1226"/>
      <c r="F198" s="1226"/>
      <c r="G198" s="1229"/>
      <c r="H198" s="1229"/>
      <c r="I198" s="1229"/>
      <c r="J198" s="1229"/>
      <c r="K198" s="1229"/>
      <c r="L198" s="1232"/>
      <c r="M198" s="1235"/>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8"/>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7"/>
      <c r="B201" s="1226"/>
      <c r="C201" s="1226"/>
      <c r="D201" s="1226"/>
      <c r="E201" s="1226"/>
      <c r="F201" s="1226"/>
      <c r="G201" s="1229"/>
      <c r="H201" s="1229"/>
      <c r="I201" s="1229"/>
      <c r="J201" s="1229"/>
      <c r="K201" s="1229"/>
      <c r="L201" s="1232"/>
      <c r="M201" s="1235"/>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8"/>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7"/>
      <c r="B204" s="1226"/>
      <c r="C204" s="1226"/>
      <c r="D204" s="1226"/>
      <c r="E204" s="1226"/>
      <c r="F204" s="1226"/>
      <c r="G204" s="1229"/>
      <c r="H204" s="1229"/>
      <c r="I204" s="1229"/>
      <c r="J204" s="1229"/>
      <c r="K204" s="1229"/>
      <c r="L204" s="1232"/>
      <c r="M204" s="1235"/>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8"/>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7"/>
      <c r="B207" s="1226"/>
      <c r="C207" s="1226"/>
      <c r="D207" s="1226"/>
      <c r="E207" s="1226"/>
      <c r="F207" s="1226"/>
      <c r="G207" s="1229"/>
      <c r="H207" s="1229"/>
      <c r="I207" s="1229"/>
      <c r="J207" s="1229"/>
      <c r="K207" s="1229"/>
      <c r="L207" s="1232"/>
      <c r="M207" s="1235"/>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8"/>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7"/>
      <c r="B210" s="1226"/>
      <c r="C210" s="1226"/>
      <c r="D210" s="1226"/>
      <c r="E210" s="1226"/>
      <c r="F210" s="1226"/>
      <c r="G210" s="1229"/>
      <c r="H210" s="1229"/>
      <c r="I210" s="1229"/>
      <c r="J210" s="1229"/>
      <c r="K210" s="1229"/>
      <c r="L210" s="1232"/>
      <c r="M210" s="1235"/>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8"/>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7"/>
      <c r="B213" s="1226"/>
      <c r="C213" s="1226"/>
      <c r="D213" s="1226"/>
      <c r="E213" s="1226"/>
      <c r="F213" s="1226"/>
      <c r="G213" s="1229"/>
      <c r="H213" s="1229"/>
      <c r="I213" s="1229"/>
      <c r="J213" s="1229"/>
      <c r="K213" s="1229"/>
      <c r="L213" s="1232"/>
      <c r="M213" s="1235"/>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8"/>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7"/>
      <c r="B216" s="1226"/>
      <c r="C216" s="1226"/>
      <c r="D216" s="1226"/>
      <c r="E216" s="1226"/>
      <c r="F216" s="1226"/>
      <c r="G216" s="1229"/>
      <c r="H216" s="1229"/>
      <c r="I216" s="1229"/>
      <c r="J216" s="1229"/>
      <c r="K216" s="1229"/>
      <c r="L216" s="1232"/>
      <c r="M216" s="1235"/>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8"/>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7"/>
      <c r="B219" s="1226"/>
      <c r="C219" s="1226"/>
      <c r="D219" s="1226"/>
      <c r="E219" s="1226"/>
      <c r="F219" s="1226"/>
      <c r="G219" s="1229"/>
      <c r="H219" s="1229"/>
      <c r="I219" s="1229"/>
      <c r="J219" s="1229"/>
      <c r="K219" s="1229"/>
      <c r="L219" s="1232"/>
      <c r="M219" s="1235"/>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8"/>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7"/>
      <c r="B222" s="1226"/>
      <c r="C222" s="1226"/>
      <c r="D222" s="1226"/>
      <c r="E222" s="1226"/>
      <c r="F222" s="1226"/>
      <c r="G222" s="1229"/>
      <c r="H222" s="1229"/>
      <c r="I222" s="1229"/>
      <c r="J222" s="1229"/>
      <c r="K222" s="1229"/>
      <c r="L222" s="1232"/>
      <c r="M222" s="1235"/>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8"/>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7"/>
      <c r="B225" s="1226"/>
      <c r="C225" s="1226"/>
      <c r="D225" s="1226"/>
      <c r="E225" s="1226"/>
      <c r="F225" s="1226"/>
      <c r="G225" s="1229"/>
      <c r="H225" s="1229"/>
      <c r="I225" s="1229"/>
      <c r="J225" s="1229"/>
      <c r="K225" s="1229"/>
      <c r="L225" s="1232"/>
      <c r="M225" s="1235"/>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8"/>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7"/>
      <c r="B228" s="1226"/>
      <c r="C228" s="1226"/>
      <c r="D228" s="1226"/>
      <c r="E228" s="1226"/>
      <c r="F228" s="1226"/>
      <c r="G228" s="1229"/>
      <c r="H228" s="1229"/>
      <c r="I228" s="1229"/>
      <c r="J228" s="1229"/>
      <c r="K228" s="1229"/>
      <c r="L228" s="1232"/>
      <c r="M228" s="1235"/>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8"/>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7"/>
      <c r="B231" s="1226"/>
      <c r="C231" s="1226"/>
      <c r="D231" s="1226"/>
      <c r="E231" s="1226"/>
      <c r="F231" s="1226"/>
      <c r="G231" s="1229"/>
      <c r="H231" s="1229"/>
      <c r="I231" s="1229"/>
      <c r="J231" s="1229"/>
      <c r="K231" s="1229"/>
      <c r="L231" s="1232"/>
      <c r="M231" s="1235"/>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8"/>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7"/>
      <c r="B234" s="1226"/>
      <c r="C234" s="1226"/>
      <c r="D234" s="1226"/>
      <c r="E234" s="1226"/>
      <c r="F234" s="1226"/>
      <c r="G234" s="1229"/>
      <c r="H234" s="1229"/>
      <c r="I234" s="1229"/>
      <c r="J234" s="1229"/>
      <c r="K234" s="1229"/>
      <c r="L234" s="1232"/>
      <c r="M234" s="1235"/>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8"/>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7"/>
      <c r="B237" s="1226"/>
      <c r="C237" s="1226"/>
      <c r="D237" s="1226"/>
      <c r="E237" s="1226"/>
      <c r="F237" s="1226"/>
      <c r="G237" s="1229"/>
      <c r="H237" s="1229"/>
      <c r="I237" s="1229"/>
      <c r="J237" s="1229"/>
      <c r="K237" s="1229"/>
      <c r="L237" s="1232"/>
      <c r="M237" s="1235"/>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8"/>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7"/>
      <c r="B240" s="1226"/>
      <c r="C240" s="1226"/>
      <c r="D240" s="1226"/>
      <c r="E240" s="1226"/>
      <c r="F240" s="1226"/>
      <c r="G240" s="1229"/>
      <c r="H240" s="1229"/>
      <c r="I240" s="1229"/>
      <c r="J240" s="1229"/>
      <c r="K240" s="1229"/>
      <c r="L240" s="1232"/>
      <c r="M240" s="1235"/>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8"/>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7"/>
      <c r="B243" s="1226"/>
      <c r="C243" s="1226"/>
      <c r="D243" s="1226"/>
      <c r="E243" s="1226"/>
      <c r="F243" s="1226"/>
      <c r="G243" s="1229"/>
      <c r="H243" s="1229"/>
      <c r="I243" s="1229"/>
      <c r="J243" s="1229"/>
      <c r="K243" s="1229"/>
      <c r="L243" s="1232"/>
      <c r="M243" s="1235"/>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8"/>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7"/>
      <c r="B246" s="1226"/>
      <c r="C246" s="1226"/>
      <c r="D246" s="1226"/>
      <c r="E246" s="1226"/>
      <c r="F246" s="1226"/>
      <c r="G246" s="1229"/>
      <c r="H246" s="1229"/>
      <c r="I246" s="1229"/>
      <c r="J246" s="1229"/>
      <c r="K246" s="1229"/>
      <c r="L246" s="1232"/>
      <c r="M246" s="1235"/>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8"/>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7"/>
      <c r="B249" s="1226"/>
      <c r="C249" s="1226"/>
      <c r="D249" s="1226"/>
      <c r="E249" s="1226"/>
      <c r="F249" s="1226"/>
      <c r="G249" s="1229"/>
      <c r="H249" s="1229"/>
      <c r="I249" s="1229"/>
      <c r="J249" s="1229"/>
      <c r="K249" s="1229"/>
      <c r="L249" s="1232"/>
      <c r="M249" s="1235"/>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8"/>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7"/>
      <c r="B252" s="1226"/>
      <c r="C252" s="1226"/>
      <c r="D252" s="1226"/>
      <c r="E252" s="1226"/>
      <c r="F252" s="1226"/>
      <c r="G252" s="1229"/>
      <c r="H252" s="1229"/>
      <c r="I252" s="1229"/>
      <c r="J252" s="1229"/>
      <c r="K252" s="1229"/>
      <c r="L252" s="1232"/>
      <c r="M252" s="1235"/>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8"/>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7"/>
      <c r="B255" s="1226"/>
      <c r="C255" s="1226"/>
      <c r="D255" s="1226"/>
      <c r="E255" s="1226"/>
      <c r="F255" s="1226"/>
      <c r="G255" s="1229"/>
      <c r="H255" s="1229"/>
      <c r="I255" s="1229"/>
      <c r="J255" s="1229"/>
      <c r="K255" s="1229"/>
      <c r="L255" s="1232"/>
      <c r="M255" s="1235"/>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8"/>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7"/>
      <c r="B258" s="1226"/>
      <c r="C258" s="1226"/>
      <c r="D258" s="1226"/>
      <c r="E258" s="1226"/>
      <c r="F258" s="1226"/>
      <c r="G258" s="1229"/>
      <c r="H258" s="1229"/>
      <c r="I258" s="1229"/>
      <c r="J258" s="1229"/>
      <c r="K258" s="1229"/>
      <c r="L258" s="1232"/>
      <c r="M258" s="1235"/>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8"/>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7"/>
      <c r="B261" s="1226"/>
      <c r="C261" s="1226"/>
      <c r="D261" s="1226"/>
      <c r="E261" s="1226"/>
      <c r="F261" s="1226"/>
      <c r="G261" s="1229"/>
      <c r="H261" s="1229"/>
      <c r="I261" s="1229"/>
      <c r="J261" s="1229"/>
      <c r="K261" s="1229"/>
      <c r="L261" s="1232"/>
      <c r="M261" s="1235"/>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8"/>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7"/>
      <c r="B264" s="1226"/>
      <c r="C264" s="1226"/>
      <c r="D264" s="1226"/>
      <c r="E264" s="1226"/>
      <c r="F264" s="1226"/>
      <c r="G264" s="1229"/>
      <c r="H264" s="1229"/>
      <c r="I264" s="1229"/>
      <c r="J264" s="1229"/>
      <c r="K264" s="1229"/>
      <c r="L264" s="1232"/>
      <c r="M264" s="1235"/>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8"/>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7"/>
      <c r="B267" s="1226"/>
      <c r="C267" s="1226"/>
      <c r="D267" s="1226"/>
      <c r="E267" s="1226"/>
      <c r="F267" s="1226"/>
      <c r="G267" s="1229"/>
      <c r="H267" s="1229"/>
      <c r="I267" s="1229"/>
      <c r="J267" s="1229"/>
      <c r="K267" s="1229"/>
      <c r="L267" s="1232"/>
      <c r="M267" s="1235"/>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8"/>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7"/>
      <c r="B270" s="1226"/>
      <c r="C270" s="1226"/>
      <c r="D270" s="1226"/>
      <c r="E270" s="1226"/>
      <c r="F270" s="1226"/>
      <c r="G270" s="1229"/>
      <c r="H270" s="1229"/>
      <c r="I270" s="1229"/>
      <c r="J270" s="1229"/>
      <c r="K270" s="1229"/>
      <c r="L270" s="1232"/>
      <c r="M270" s="1235"/>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8"/>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7"/>
      <c r="B273" s="1226"/>
      <c r="C273" s="1226"/>
      <c r="D273" s="1226"/>
      <c r="E273" s="1226"/>
      <c r="F273" s="1226"/>
      <c r="G273" s="1229"/>
      <c r="H273" s="1229"/>
      <c r="I273" s="1229"/>
      <c r="J273" s="1229"/>
      <c r="K273" s="1229"/>
      <c r="L273" s="1232"/>
      <c r="M273" s="1235"/>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8"/>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7"/>
      <c r="B276" s="1226"/>
      <c r="C276" s="1226"/>
      <c r="D276" s="1226"/>
      <c r="E276" s="1226"/>
      <c r="F276" s="1226"/>
      <c r="G276" s="1229"/>
      <c r="H276" s="1229"/>
      <c r="I276" s="1229"/>
      <c r="J276" s="1229"/>
      <c r="K276" s="1229"/>
      <c r="L276" s="1232"/>
      <c r="M276" s="1235"/>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8"/>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7"/>
      <c r="B279" s="1226"/>
      <c r="C279" s="1226"/>
      <c r="D279" s="1226"/>
      <c r="E279" s="1226"/>
      <c r="F279" s="1226"/>
      <c r="G279" s="1229"/>
      <c r="H279" s="1229"/>
      <c r="I279" s="1229"/>
      <c r="J279" s="1229"/>
      <c r="K279" s="1229"/>
      <c r="L279" s="1232"/>
      <c r="M279" s="1235"/>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8"/>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7"/>
      <c r="B282" s="1226"/>
      <c r="C282" s="1226"/>
      <c r="D282" s="1226"/>
      <c r="E282" s="1226"/>
      <c r="F282" s="1226"/>
      <c r="G282" s="1229"/>
      <c r="H282" s="1229"/>
      <c r="I282" s="1229"/>
      <c r="J282" s="1229"/>
      <c r="K282" s="1229"/>
      <c r="L282" s="1232"/>
      <c r="M282" s="1235"/>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8"/>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7"/>
      <c r="B285" s="1226"/>
      <c r="C285" s="1226"/>
      <c r="D285" s="1226"/>
      <c r="E285" s="1226"/>
      <c r="F285" s="1226"/>
      <c r="G285" s="1229"/>
      <c r="H285" s="1229"/>
      <c r="I285" s="1229"/>
      <c r="J285" s="1229"/>
      <c r="K285" s="1229"/>
      <c r="L285" s="1232"/>
      <c r="M285" s="1235"/>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8"/>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7"/>
      <c r="B288" s="1226"/>
      <c r="C288" s="1226"/>
      <c r="D288" s="1226"/>
      <c r="E288" s="1226"/>
      <c r="F288" s="1226"/>
      <c r="G288" s="1229"/>
      <c r="H288" s="1229"/>
      <c r="I288" s="1229"/>
      <c r="J288" s="1229"/>
      <c r="K288" s="1229"/>
      <c r="L288" s="1232"/>
      <c r="M288" s="1235"/>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8"/>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7"/>
      <c r="B291" s="1226"/>
      <c r="C291" s="1226"/>
      <c r="D291" s="1226"/>
      <c r="E291" s="1226"/>
      <c r="F291" s="1226"/>
      <c r="G291" s="1229"/>
      <c r="H291" s="1229"/>
      <c r="I291" s="1229"/>
      <c r="J291" s="1229"/>
      <c r="K291" s="1229"/>
      <c r="L291" s="1232"/>
      <c r="M291" s="1235"/>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8"/>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7"/>
      <c r="B294" s="1226"/>
      <c r="C294" s="1226"/>
      <c r="D294" s="1226"/>
      <c r="E294" s="1226"/>
      <c r="F294" s="1226"/>
      <c r="G294" s="1229"/>
      <c r="H294" s="1229"/>
      <c r="I294" s="1229"/>
      <c r="J294" s="1229"/>
      <c r="K294" s="1229"/>
      <c r="L294" s="1232"/>
      <c r="M294" s="1235"/>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8"/>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7"/>
      <c r="B297" s="1226"/>
      <c r="C297" s="1226"/>
      <c r="D297" s="1226"/>
      <c r="E297" s="1226"/>
      <c r="F297" s="1226"/>
      <c r="G297" s="1229"/>
      <c r="H297" s="1229"/>
      <c r="I297" s="1229"/>
      <c r="J297" s="1229"/>
      <c r="K297" s="1229"/>
      <c r="L297" s="1232"/>
      <c r="M297" s="1235"/>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8"/>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7"/>
      <c r="B300" s="1226"/>
      <c r="C300" s="1226"/>
      <c r="D300" s="1226"/>
      <c r="E300" s="1226"/>
      <c r="F300" s="1226"/>
      <c r="G300" s="1229"/>
      <c r="H300" s="1229"/>
      <c r="I300" s="1229"/>
      <c r="J300" s="1229"/>
      <c r="K300" s="1229"/>
      <c r="L300" s="1232"/>
      <c r="M300" s="1235"/>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8"/>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7"/>
      <c r="B303" s="1226"/>
      <c r="C303" s="1226"/>
      <c r="D303" s="1226"/>
      <c r="E303" s="1226"/>
      <c r="F303" s="1226"/>
      <c r="G303" s="1229"/>
      <c r="H303" s="1229"/>
      <c r="I303" s="1229"/>
      <c r="J303" s="1229"/>
      <c r="K303" s="1229"/>
      <c r="L303" s="1232"/>
      <c r="M303" s="1235"/>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8"/>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7"/>
      <c r="B306" s="1226"/>
      <c r="C306" s="1226"/>
      <c r="D306" s="1226"/>
      <c r="E306" s="1226"/>
      <c r="F306" s="1226"/>
      <c r="G306" s="1229"/>
      <c r="H306" s="1229"/>
      <c r="I306" s="1229"/>
      <c r="J306" s="1229"/>
      <c r="K306" s="1229"/>
      <c r="L306" s="1232"/>
      <c r="M306" s="1235"/>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8"/>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7"/>
      <c r="B309" s="1226"/>
      <c r="C309" s="1226"/>
      <c r="D309" s="1226"/>
      <c r="E309" s="1226"/>
      <c r="F309" s="1226"/>
      <c r="G309" s="1229"/>
      <c r="H309" s="1229"/>
      <c r="I309" s="1229"/>
      <c r="J309" s="1229"/>
      <c r="K309" s="1229"/>
      <c r="L309" s="1232"/>
      <c r="M309" s="1235"/>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8"/>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7"/>
      <c r="B312" s="1226"/>
      <c r="C312" s="1226"/>
      <c r="D312" s="1226"/>
      <c r="E312" s="1226"/>
      <c r="F312" s="1226"/>
      <c r="G312" s="1229"/>
      <c r="H312" s="1229"/>
      <c r="I312" s="1229"/>
      <c r="J312" s="1229"/>
      <c r="K312" s="1229"/>
      <c r="L312" s="1232"/>
      <c r="M312" s="1235"/>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8"/>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2382</v>
      </c>
      <c r="B5" s="1328"/>
      <c r="C5" s="1328"/>
      <c r="D5" s="1328"/>
      <c r="E5" s="1328"/>
      <c r="F5" s="1328"/>
      <c r="G5" s="1328"/>
      <c r="H5" s="1328"/>
      <c r="I5" s="1328"/>
      <c r="J5" s="1328"/>
      <c r="K5" s="13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2383</v>
      </c>
      <c r="C6" s="1328"/>
      <c r="D6" s="1328"/>
      <c r="E6" s="1328"/>
      <c r="F6" s="1328"/>
      <c r="G6" s="1328"/>
      <c r="H6" s="1328"/>
      <c r="I6" s="1328"/>
      <c r="J6" s="1328"/>
      <c r="K6" s="13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51" t="str">
        <f>IF(OR(AZ7="旧処遇加算Ⅰ相当あり",AZ8="旧処遇加算Ⅰ相当あり"),"旧処遇加算Ⅰ相当あり","旧処遇加算Ⅰ相当なし")</f>
        <v>旧処遇加算Ⅰ相当あり</v>
      </c>
      <c r="BA6" s="1351"/>
      <c r="BB6" s="1351"/>
      <c r="BC6" s="1351" t="str">
        <f>IF(OR(BC7="旧処遇加算Ⅰ・Ⅱ相当あり",BC8="旧処遇加算Ⅰ・Ⅱ相当あり"),"旧処遇加算Ⅰ・Ⅱ相当あり","旧処遇加算Ⅰ・Ⅱ相当なし")</f>
        <v>旧処遇加算Ⅰ・Ⅱ相当あり</v>
      </c>
      <c r="BD6" s="1351"/>
      <c r="BE6" s="1351"/>
      <c r="BF6" s="1351" t="str">
        <f>IF(OR(BF7="旧特定加算相当あり",BF8="旧特定加算相当あり"),"旧特定加算相当あり","旧特定加算相当なし")</f>
        <v>旧特定加算相当あり</v>
      </c>
      <c r="BG6" s="1351"/>
      <c r="BH6" s="1351"/>
      <c r="BI6" s="1351" t="str">
        <f>IF(OR(BI7="旧特定加算Ⅰ相当あり",BI8="旧特定加算Ⅰ相当あり"),"旧特定加算Ⅰ相当あり","旧特定加算Ⅰ相当なし")</f>
        <v>旧特定加算Ⅰ相当あり</v>
      </c>
      <c r="BJ6" s="1351"/>
      <c r="BK6" s="1351"/>
    </row>
    <row r="7" spans="1:64" ht="35.25" customHeight="1">
      <c r="A7" s="632"/>
      <c r="B7" s="1517" t="s">
        <v>2384</v>
      </c>
      <c r="C7" s="1328"/>
      <c r="D7" s="1328"/>
      <c r="E7" s="1328"/>
      <c r="F7" s="1328"/>
      <c r="G7" s="1328"/>
      <c r="H7" s="1328"/>
      <c r="I7" s="1328"/>
      <c r="J7" s="1328"/>
      <c r="K7" s="13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2128</v>
      </c>
      <c r="AL7" s="1353"/>
      <c r="AM7" s="1353"/>
      <c r="AN7" s="1353"/>
      <c r="AO7" s="1353"/>
      <c r="AP7" s="1353"/>
      <c r="AQ7" s="1354"/>
      <c r="AR7" s="639">
        <f>SUMIF(T:T,"令和６年度の算定予定",AR:AR)</f>
        <v>2</v>
      </c>
      <c r="AS7" s="537"/>
      <c r="AT7" s="537"/>
      <c r="AY7" s="638" t="s">
        <v>2214</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1"/>
      <c r="BK7" s="1351"/>
    </row>
    <row r="8" spans="1:64" ht="35.25" customHeight="1" thickBot="1">
      <c r="A8" s="640"/>
      <c r="B8" s="1517" t="s">
        <v>2385</v>
      </c>
      <c r="C8" s="1328"/>
      <c r="D8" s="1328"/>
      <c r="E8" s="1328"/>
      <c r="F8" s="1328"/>
      <c r="G8" s="1328"/>
      <c r="H8" s="1328"/>
      <c r="I8" s="1328"/>
      <c r="J8" s="1328"/>
      <c r="K8" s="13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2341</v>
      </c>
      <c r="AL8" s="1353"/>
      <c r="AM8" s="1353"/>
      <c r="AN8" s="1353"/>
      <c r="AO8" s="1353"/>
      <c r="AP8" s="1353"/>
      <c r="AQ8" s="1354"/>
      <c r="AR8" s="645">
        <f>SUM(BJ:BJ)</f>
        <v>2</v>
      </c>
      <c r="AS8" s="537"/>
      <c r="AT8" s="537"/>
      <c r="AY8" s="638" t="s">
        <v>2357</v>
      </c>
      <c r="AZ8" s="1351" t="str">
        <f>'別紙様式2-4（年度内の区分変更がある場合に記入）'!AV7</f>
        <v>旧処遇加算Ⅰ相当なし</v>
      </c>
      <c r="BA8" s="1351"/>
      <c r="BB8" s="1351"/>
      <c r="BC8" s="1351" t="str">
        <f>'別紙様式2-4（年度内の区分変更がある場合に記入）'!AX7</f>
        <v>旧処遇加算Ⅰ・Ⅱ相当あり</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2238</v>
      </c>
      <c r="B9" s="1519"/>
      <c r="C9" s="1519"/>
      <c r="D9" s="1519"/>
      <c r="E9" s="1519"/>
      <c r="F9" s="1519"/>
      <c r="G9" s="1519"/>
      <c r="H9" s="1519"/>
      <c r="I9" s="1519"/>
      <c r="J9" s="1519"/>
      <c r="K9" s="152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9"/>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2314</v>
      </c>
      <c r="X12" s="1484"/>
      <c r="Y12" s="1484"/>
      <c r="Z12" s="1484"/>
      <c r="AA12" s="1484"/>
      <c r="AB12" s="1484"/>
      <c r="AC12" s="1484"/>
      <c r="AD12" s="1484"/>
      <c r="AE12" s="1484"/>
      <c r="AF12" s="1484"/>
      <c r="AG12" s="1484"/>
      <c r="AH12" s="1485"/>
      <c r="AI12" s="1471" t="s">
        <v>2185</v>
      </c>
      <c r="AJ12" s="1504" t="s">
        <v>2347</v>
      </c>
      <c r="AK12" s="1506" t="s">
        <v>2211</v>
      </c>
      <c r="AL12" s="1507"/>
      <c r="AM12" s="1358" t="s">
        <v>2193</v>
      </c>
      <c r="AN12" s="1254"/>
      <c r="AO12" s="1253" t="s">
        <v>255</v>
      </c>
      <c r="AP12" s="1254"/>
      <c r="AQ12" s="543" t="s">
        <v>249</v>
      </c>
      <c r="AR12" s="543" t="s">
        <v>253</v>
      </c>
      <c r="AS12" s="544" t="s">
        <v>254</v>
      </c>
      <c r="AT12" s="1526" t="s">
        <v>2343</v>
      </c>
      <c r="AU12" s="554"/>
      <c r="AV12" s="1521" t="s">
        <v>2342</v>
      </c>
      <c r="AW12" s="1521"/>
      <c r="BL12" s="1332" t="s">
        <v>2376</v>
      </c>
    </row>
    <row r="13" spans="1:64" ht="159.75" customHeight="1" thickBot="1">
      <c r="A13" s="1470"/>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2372</v>
      </c>
      <c r="AL13" s="550" t="s">
        <v>2208</v>
      </c>
      <c r="AM13" s="550" t="s">
        <v>2190</v>
      </c>
      <c r="AN13" s="551" t="s">
        <v>2209</v>
      </c>
      <c r="AO13" s="551" t="s">
        <v>2348</v>
      </c>
      <c r="AP13" s="550" t="s">
        <v>2349</v>
      </c>
      <c r="AQ13" s="552" t="s">
        <v>248</v>
      </c>
      <c r="AR13" s="552" t="s">
        <v>2359</v>
      </c>
      <c r="AS13" s="688" t="s">
        <v>2353</v>
      </c>
      <c r="AT13" s="1331"/>
      <c r="AU13" s="656"/>
      <c r="AV13" s="555" t="s">
        <v>2204</v>
      </c>
      <c r="AW13" s="657" t="s">
        <v>2231</v>
      </c>
      <c r="AX13" s="658" t="s">
        <v>2232</v>
      </c>
      <c r="AY13" s="555" t="s">
        <v>2198</v>
      </c>
      <c r="AZ13" s="1335" t="s">
        <v>2213</v>
      </c>
      <c r="BA13" s="1335"/>
      <c r="BB13" s="1335"/>
      <c r="BC13" s="1335"/>
      <c r="BD13" s="1335"/>
      <c r="BE13" s="1335"/>
      <c r="BF13" s="555" t="s">
        <v>2212</v>
      </c>
      <c r="BG13" s="555" t="s">
        <v>2199</v>
      </c>
      <c r="BH13" s="555" t="s">
        <v>2200</v>
      </c>
      <c r="BI13" s="555" t="s">
        <v>2201</v>
      </c>
      <c r="BJ13" s="558" t="s">
        <v>2202</v>
      </c>
      <c r="BK13" s="558" t="s">
        <v>2203</v>
      </c>
      <c r="BL13" s="1515"/>
    </row>
    <row r="14" spans="1:64"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98">
        <f>IF(SUM('別紙様式2-2（４・５月分）'!R14:R16)=0,"",SUM('別紙様式2-2（４・５月分）'!R14:R16))</f>
        <v>0.224</v>
      </c>
      <c r="P14" s="1423" t="str">
        <f>IFERROR(VLOOKUP('別紙様式2-2（４・５月分）'!AR14,【参考】数式用!$AT$5:$AU$22,2,FALSE),"")</f>
        <v>新加算Ⅰ</v>
      </c>
      <c r="Q14" s="1424"/>
      <c r="R14" s="1425"/>
      <c r="S14" s="1473">
        <f>IFERROR(VLOOKUP(K14,【参考】数式用!$A$5:$AB$27,MATCH(P14,【参考】数式用!$B$4:$AB$4,0)+1,0),"")</f>
        <v>0.245</v>
      </c>
      <c r="T14" s="1431" t="s">
        <v>2189</v>
      </c>
      <c r="U14" s="1433" t="s">
        <v>2113</v>
      </c>
      <c r="V14" s="1511">
        <f>IFERROR(VLOOKUP(K14,【参考】数式用!$A$5:$AB$27,MATCH(U14,【参考】数式用!$B$4:$AB$4,0)+1,0),"")</f>
        <v>0.245</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f>IFERROR(ROUNDDOWN(ROUND(L14*V14,0)*M14,0)*AG14,"")</f>
        <v>5167050</v>
      </c>
      <c r="AJ14" s="1481">
        <f>IFERROR(ROUNDDOWN(ROUND((L14*(V14-AX14)),0)*M14,0)*AG14,"")</f>
        <v>2172270</v>
      </c>
      <c r="AK14" s="1387">
        <f>IFERROR(IF(OR(N14="",N15="",N17=""),0,ROUNDDOWN(ROUNDDOWN(ROUND(L14*VLOOKUP(K14,【参考】数式用!$A$5:$AB$27,MATCH("新加算Ⅳ",【参考】数式用!$B$4:$AB$4,0)+1,0),0)*M14,0)*AG14*0.5,0)),"")</f>
        <v>1529025</v>
      </c>
      <c r="AL14" s="1363"/>
      <c r="AM14" s="1367">
        <f>IFERROR(IF(OR(N17="ベア加算",N17=""),0, IF(OR(U14="新加算Ⅰ",U14="新加算Ⅱ",U14="新加算Ⅲ",U14="新加算Ⅳ"),ROUNDDOWN(ROUND(L14*VLOOKUP(K14,【参考】数式用!$A$5:$I$27,MATCH("ベア加算",【参考】数式用!$B$4:$I$4,0)+1,0),0)*M14,0)*AG14,0)),"")</f>
        <v>0</v>
      </c>
      <c r="AN14" s="1359"/>
      <c r="AO14" s="1389" t="s">
        <v>2197</v>
      </c>
      <c r="AP14" s="1393"/>
      <c r="AQ14" s="1393" t="s">
        <v>2197</v>
      </c>
      <c r="AR14" s="1395">
        <v>1</v>
      </c>
      <c r="AS14" s="1347" t="s">
        <v>2295</v>
      </c>
      <c r="AT14" s="568" t="str">
        <f>IF(AV14="","",IF(V14&lt;O14,"！加算の要件上は問題ありませんが、令和６年４・５月と比較して令和６年６月に加算率が下がる計画になっています。",""))</f>
        <v/>
      </c>
      <c r="AU14" s="660"/>
      <c r="AV14" s="1335" t="str">
        <f>IF(K14&lt;&gt;"","V列に色付け","")</f>
        <v>V列に色付け</v>
      </c>
      <c r="AW14" s="661" t="str">
        <f>IF('別紙様式2-2（４・５月分）'!O14="","",'別紙様式2-2（４・５月分）'!O14)</f>
        <v>処遇加算Ⅱ</v>
      </c>
      <c r="AX14" s="1337">
        <f>IF(SUM('別紙様式2-2（４・５月分）'!P14:P16)=0,"",SUM('別紙様式2-2（４・５月分）'!P14:P16))</f>
        <v>0.14200000000000002</v>
      </c>
      <c r="AY14" s="1338" t="str">
        <f>IFERROR(VLOOKUP(K14,【参考】数式用!$AJ$2:$AK$24,2,FALSE),"")</f>
        <v>訪問介護</v>
      </c>
      <c r="AZ14" s="1247" t="s">
        <v>2113</v>
      </c>
      <c r="BA14" s="1247" t="s">
        <v>2114</v>
      </c>
      <c r="BB14" s="1247" t="s">
        <v>2115</v>
      </c>
      <c r="BC14" s="1247" t="s">
        <v>2116</v>
      </c>
      <c r="BD14" s="1247" t="str">
        <f>IF(AND(P14&lt;&gt;"新加算Ⅰ",P14&lt;&gt;"新加算Ⅱ",P14&lt;&gt;"新加算Ⅲ",P14&lt;&gt;"新加算Ⅳ"),P14,IF(Q16&lt;&gt;"",Q16,""))</f>
        <v xml:space="preserve">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入力済</v>
      </c>
      <c r="BJ14" s="135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5" t="str">
        <f>IF(OR(U14="新加算Ⅰ",U14="新加算Ⅴ（１）",U14="新加算Ⅴ（２）",U14="新加算Ⅴ（５）",U14="新加算Ⅴ（７）",U14="新加算Ⅴ（10）"),IF(AS14="","未入力","入力済"),"")</f>
        <v>入力済</v>
      </c>
      <c r="BL14" s="555" t="str">
        <f>G14</f>
        <v>東京都</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特定加算Ⅱ</v>
      </c>
      <c r="AX15" s="1337"/>
      <c r="AY15" s="1338"/>
      <c r="AZ15" s="1247"/>
      <c r="BA15" s="1247"/>
      <c r="BB15" s="1247"/>
      <c r="BC15" s="1247"/>
      <c r="BD15" s="1247"/>
      <c r="BE15" s="1247"/>
      <c r="BF15" s="1247"/>
      <c r="BG15" s="1247"/>
      <c r="BH15" s="1247"/>
      <c r="BI15" s="1247"/>
      <c r="BJ15" s="1355"/>
      <c r="BK15" s="1335"/>
      <c r="BL15" s="555" t="str">
        <f>G14</f>
        <v>東京都</v>
      </c>
    </row>
    <row r="16" spans="1:64" ht="15" customHeight="1">
      <c r="A16" s="1326"/>
      <c r="B16" s="1305"/>
      <c r="C16" s="1300"/>
      <c r="D16" s="1300"/>
      <c r="E16" s="1300"/>
      <c r="F16" s="1301"/>
      <c r="G16" s="1280"/>
      <c r="H16" s="1280"/>
      <c r="I16" s="1280"/>
      <c r="J16" s="1443"/>
      <c r="K16" s="1280"/>
      <c r="L16" s="1454"/>
      <c r="M16" s="1463"/>
      <c r="N16" s="1400"/>
      <c r="O16" s="1500"/>
      <c r="P16" s="1479" t="s">
        <v>2196</v>
      </c>
      <c r="Q16" s="1403" t="str">
        <f>IFERROR(VLOOKUP('別紙様式2-2（４・５月分）'!AR14,【参考】数式用!$AT$5:$AV$22,3,FALSE),"")</f>
        <v xml:space="preserve"> </v>
      </c>
      <c r="R16" s="1477" t="s">
        <v>2207</v>
      </c>
      <c r="S16" s="1475" t="str">
        <f>IFERROR(VLOOKUP(K14,【参考】数式用!$A$5:$AB$27,MATCH(Q16,【参考】数式用!$B$4:$AB$4,0)+1,0),"")</f>
        <v/>
      </c>
      <c r="T16" s="1409" t="s">
        <v>231</v>
      </c>
      <c r="U16" s="1411" t="s">
        <v>2113</v>
      </c>
      <c r="V16" s="1466">
        <f>IFERROR(VLOOKUP(K14,【参考】数式用!$A$5:$AB$27,MATCH(U16,【参考】数式用!$B$4:$AB$4,0)+1,0),"")</f>
        <v>0.245</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f>IFERROR(ROUNDDOWN(ROUND(L14*V16,0)*M14,0)*AG16,"")</f>
        <v>6200460</v>
      </c>
      <c r="AJ16" s="1452">
        <f>IFERROR(ROUNDDOWN(ROUND((L14*(V16-AX14)),0)*M14,0)*AG16,"")</f>
        <v>2606724</v>
      </c>
      <c r="AK16" s="1375">
        <f>IFERROR(IF(OR(N14="",N15="",N17=""),0,ROUNDDOWN(ROUNDDOWN(ROUND(L14*VLOOKUP(K14,【参考】数式用!$A$5:$AB$27,MATCH("新加算Ⅳ",【参考】数式用!$B$4:$AB$4,0)+1,0),0)*M14,0)*AG16*0.5,0)),"")</f>
        <v>1834830</v>
      </c>
      <c r="AL16" s="1361" t="str">
        <f>IF(U16&lt;&gt;"","新規に適用","")</f>
        <v>新規に適用</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継続で適用</v>
      </c>
      <c r="AP16" s="1391"/>
      <c r="AQ16" s="1345" t="str">
        <f>IF(AND(U16&lt;&gt;"",AQ14=""),"新規に適用",IF(AND(U16&lt;&gt;"",AQ14&lt;&gt;""),"継続で適用",""))</f>
        <v>継続で適用</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8" t="str">
        <f>IF(AND(U16&lt;&gt;"",AS14=""),"新規に適用",IF(AND(U16&lt;&gt;"",AS14&lt;&gt;""),"継続で適用",""))</f>
        <v>継続で適用</v>
      </c>
      <c r="AT16" s="1334"/>
      <c r="AU16" s="660"/>
      <c r="AV16" s="1335" t="str">
        <f>IF(K14&lt;&gt;"","V列に色付け","")</f>
        <v>V列に色付け</v>
      </c>
      <c r="AW16" s="1344"/>
      <c r="AX16" s="1337"/>
      <c r="AY16" s="175"/>
      <c r="AZ16" s="175"/>
      <c r="BA16" s="175"/>
      <c r="BB16" s="175"/>
      <c r="BC16" s="175"/>
      <c r="BD16" s="175"/>
      <c r="BE16" s="175"/>
      <c r="BF16" s="175"/>
      <c r="BG16" s="175"/>
      <c r="BH16" s="175"/>
      <c r="BI16" s="175"/>
      <c r="BJ16" s="175"/>
      <c r="BK16" s="175"/>
      <c r="BL16" s="555" t="str">
        <f>G14</f>
        <v>東京都</v>
      </c>
    </row>
    <row r="17" spans="1:64"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ベア加算なし</v>
      </c>
      <c r="AX17" s="1337"/>
      <c r="AY17" s="175"/>
      <c r="AZ17" s="175"/>
      <c r="BA17" s="175"/>
      <c r="BB17" s="175"/>
      <c r="BC17" s="175"/>
      <c r="BD17" s="175"/>
      <c r="BE17" s="175"/>
      <c r="BF17" s="175"/>
      <c r="BG17" s="175"/>
      <c r="BH17" s="175"/>
      <c r="BI17" s="175"/>
      <c r="BJ17" s="175"/>
      <c r="BK17" s="175"/>
      <c r="BL17" s="555" t="str">
        <f>G14</f>
        <v>東京都</v>
      </c>
    </row>
    <row r="18" spans="1:64"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2189</v>
      </c>
      <c r="U18" s="1433" t="s">
        <v>2113</v>
      </c>
      <c r="V18" s="1435">
        <f>IFERROR(VLOOKUP(K18,【参考】数式用!$A$5:$AB$27,MATCH(U18,【参考】数式用!$B$4:$AB$4,0)+1,0),"")</f>
        <v>0.245</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f>IFERROR(ROUNDDOWN(ROUND(L18*V18,0)*M18,0)*AG18,"")</f>
        <v>2318190</v>
      </c>
      <c r="AJ18" s="1385">
        <f>IFERROR(ROUNDDOWN(ROUND((L18*(V18-AX18)),0)*M18,0)*AG18,"")</f>
        <v>974580</v>
      </c>
      <c r="AK18" s="1387">
        <f>IFERROR(IF(OR(N18="",N19="",N21=""),0,ROUNDDOWN(ROUNDDOWN(ROUND(L18*VLOOKUP(K18,【参考】数式用!$A$5:$AB$27,MATCH("新加算Ⅳ",【参考】数式用!$B$4:$AB$4,0)+1,0),0)*M18,0)*AG18*0.5,0)),"")</f>
        <v>685995</v>
      </c>
      <c r="AL18" s="1363"/>
      <c r="AM18" s="1367">
        <f>IFERROR(IF(OR(N21="ベア加算",N21=""),0, IF(OR(U18="新加算Ⅰ",U18="新加算Ⅱ",U18="新加算Ⅲ",U18="新加算Ⅳ"),ROUNDDOWN(ROUND(L18*VLOOKUP(K18,【参考】数式用!$A$5:$I$27,MATCH("ベア加算",【参考】数式用!$B$4:$I$4,0)+1,0),0)*M18,0)*AG18,0)),"")</f>
        <v>0</v>
      </c>
      <c r="AN18" s="1359"/>
      <c r="AO18" s="1389" t="s">
        <v>2197</v>
      </c>
      <c r="AP18" s="1393"/>
      <c r="AQ18" s="1393" t="s">
        <v>2197</v>
      </c>
      <c r="AR18" s="1395"/>
      <c r="AS18" s="1347" t="s">
        <v>2370</v>
      </c>
      <c r="AT18" s="568" t="str">
        <f t="shared" ref="AT18:AT78" si="0">IF(AV18="","",IF(V18&lt;O18,"！加算の要件上は問題ありませんが、令和６年４・５月と比較して令和６年６月に加算率が下がる計画になっています。",""))</f>
        <v/>
      </c>
      <c r="AU18" s="663"/>
      <c r="AV18" s="1335" t="str">
        <f>IF(K18&lt;&gt;"","V列に色付け","")</f>
        <v>V列に色付け</v>
      </c>
      <c r="AW18" s="661" t="str">
        <f>IF('別紙様式2-2（４・５月分）'!O17="","",'別紙様式2-2（４・５月分）'!O17)</f>
        <v>処遇加算Ⅱ</v>
      </c>
      <c r="AX18" s="1337">
        <f>IF(SUM('別紙様式2-2（４・５月分）'!P17:P19)=0,"",SUM('別紙様式2-2（４・５月分）'!P17:P19))</f>
        <v>0.14200000000000002</v>
      </c>
      <c r="AY18" s="1338" t="str">
        <f>IFERROR(VLOOKUP(K18,【参考】数式用!$AJ$2:$AK$24,2,FALSE),"")</f>
        <v>訪問型サービス_総合事業</v>
      </c>
      <c r="AZ18" s="1247" t="s">
        <v>2113</v>
      </c>
      <c r="BA18" s="1247" t="s">
        <v>2114</v>
      </c>
      <c r="BB18" s="1247" t="s">
        <v>2115</v>
      </c>
      <c r="BC18" s="1247" t="s">
        <v>2116</v>
      </c>
      <c r="BD18" s="1247" t="str">
        <f>IF(AND(P18&lt;&gt;"新加算Ⅰ",P18&lt;&gt;"新加算Ⅱ",P18&lt;&gt;"新加算Ⅲ",P18&lt;&gt;"新加算Ⅳ"),P18,IF(Q20&lt;&gt;"",Q20,""))</f>
        <v xml:space="preserve">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入力済</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入力済</v>
      </c>
      <c r="BL18" s="555" t="str">
        <f>G18</f>
        <v>千代田区・中央区・港区</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特定加算Ⅱ</v>
      </c>
      <c r="AX19" s="1337"/>
      <c r="AY19" s="1338"/>
      <c r="AZ19" s="1247"/>
      <c r="BA19" s="1247"/>
      <c r="BB19" s="1247"/>
      <c r="BC19" s="1247"/>
      <c r="BD19" s="1247"/>
      <c r="BE19" s="1247"/>
      <c r="BF19" s="1247"/>
      <c r="BG19" s="1247"/>
      <c r="BH19" s="1247"/>
      <c r="BI19" s="1247"/>
      <c r="BJ19" s="1355"/>
      <c r="BK19" s="1335"/>
      <c r="BL19" s="555" t="str">
        <f>G18</f>
        <v>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2196</v>
      </c>
      <c r="Q20" s="1403" t="str">
        <f>IFERROR(VLOOKUP('別紙様式2-2（４・５月分）'!AR17,【参考】数式用!$AT$5:$AV$22,3,FALSE),"")</f>
        <v xml:space="preserve"> </v>
      </c>
      <c r="R20" s="1477" t="s">
        <v>2207</v>
      </c>
      <c r="S20" s="1447" t="str">
        <f>IFERROR(VLOOKUP(K18,【参考】数式用!$A$5:$AB$27,MATCH(Q20,【参考】数式用!$B$4:$AB$4,0)+1,0),"")</f>
        <v/>
      </c>
      <c r="T20" s="1409" t="s">
        <v>231</v>
      </c>
      <c r="U20" s="1411" t="s">
        <v>2113</v>
      </c>
      <c r="V20" s="1413">
        <f>IFERROR(VLOOKUP(K18,【参考】数式用!$A$5:$AB$27,MATCH(U20,【参考】数式用!$B$4:$AB$4,0)+1,0),"")</f>
        <v>0.245</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f>IFERROR(ROUNDDOWN(ROUND(L18*V20,0)*M18,0)*AG20,"")</f>
        <v>2781828</v>
      </c>
      <c r="AJ20" s="1452">
        <f>IFERROR(ROUNDDOWN(ROUND((L18*(V20-AX18)),0)*M18,0)*AG20,"")</f>
        <v>1169496</v>
      </c>
      <c r="AK20" s="1375">
        <f>IFERROR(IF(OR(N18="",N19="",N21=""),0,ROUNDDOWN(ROUNDDOWN(ROUND(L18*VLOOKUP(K18,【参考】数式用!$A$5:$AB$27,MATCH("新加算Ⅳ",【参考】数式用!$B$4:$AB$4,0)+1,0),0)*M18,0)*AG20*0.5,0)),"")</f>
        <v>823194</v>
      </c>
      <c r="AL20" s="1361" t="str">
        <f>IF(U20&lt;&gt;"","新規に適用","")</f>
        <v>新規に適用</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継続で適用</v>
      </c>
      <c r="AP20" s="1391"/>
      <c r="AQ20" s="1345" t="str">
        <f>IF(AND(U20&lt;&gt;"",AQ18=""),"新規に適用",IF(AND(U20&lt;&gt;"",AQ18&lt;&gt;""),"継続で適用",""))</f>
        <v>継続で適用</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5" t="str">
        <f>IF(AND(U20&lt;&gt;"",AS18=""),"新規に適用",IF(AND(U20&lt;&gt;"",AS18&lt;&gt;""),"継続で適用",""))</f>
        <v>継続で適用</v>
      </c>
      <c r="AT20" s="1334"/>
      <c r="AU20" s="663"/>
      <c r="AV20" s="1335" t="str">
        <f>IF(K18&lt;&gt;"","V列に色付け","")</f>
        <v>V列に色付け</v>
      </c>
      <c r="AW20" s="1344"/>
      <c r="AX20" s="133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ベア加算なし</v>
      </c>
      <c r="AX21" s="1337"/>
      <c r="AY21" s="175"/>
      <c r="AZ21" s="175"/>
      <c r="BA21" s="175"/>
      <c r="BB21" s="175"/>
      <c r="BC21" s="175"/>
      <c r="BD21" s="175"/>
      <c r="BE21" s="175"/>
      <c r="BF21" s="175"/>
      <c r="BG21" s="175"/>
      <c r="BH21" s="175"/>
      <c r="BI21" s="175"/>
      <c r="BJ21" s="175"/>
      <c r="BK21" s="175"/>
      <c r="BL21" s="555" t="str">
        <f>G18</f>
        <v>千代田区・中央区・港区</v>
      </c>
    </row>
    <row r="22" spans="1:64"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2189</v>
      </c>
      <c r="U22" s="1458" t="s">
        <v>2116</v>
      </c>
      <c r="V22" s="1435">
        <f>IFERROR(VLOOKUP(K22,【参考】数式用!$A$5:$AB$27,MATCH(U22,【参考】数式用!$B$4:$AB$4,0)+1,0),"")</f>
        <v>6.3999999999999987E-2</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f>IFERROR(ROUNDDOWN(ROUND(L22*V22,0)*M22,0)*AG22,"")</f>
        <v>2127680</v>
      </c>
      <c r="AJ22" s="1385">
        <f>IFERROR(ROUNDDOWN(ROUND((L22*(V22-AX22)),0)*M22,0)*AG22,"")</f>
        <v>332450</v>
      </c>
      <c r="AK22" s="1387">
        <f>IFERROR(IF(OR(N22="",N23="",N25=""),0,ROUNDDOWN(ROUNDDOWN(ROUND(L22*VLOOKUP(K22,【参考】数式用!$A$5:$AB$27,MATCH("新加算Ⅳ",【参考】数式用!$B$4:$AB$4,0)+1,0),0)*M22,0)*AG22*0.5,0)),"")</f>
        <v>1063840</v>
      </c>
      <c r="AL22" s="1363"/>
      <c r="AM22" s="1367">
        <f>IFERROR(IF(OR(N25="ベア加算",N25=""),0, IF(OR(U22="新加算Ⅰ",U22="新加算Ⅱ",U22="新加算Ⅲ",U22="新加算Ⅳ"),ROUNDDOWN(ROUND(L22*VLOOKUP(K22,【参考】数式用!$A$5:$I$27,MATCH("ベア加算",【参考】数式用!$B$4:$I$4,0)+1,0),0)*M22,0)*AG22,0)),"")</f>
        <v>0</v>
      </c>
      <c r="AN22" s="1359"/>
      <c r="AO22" s="1389" t="s">
        <v>165</v>
      </c>
      <c r="AP22" s="1393"/>
      <c r="AQ22" s="1393"/>
      <c r="AR22" s="1395"/>
      <c r="AS22" s="1347"/>
      <c r="AT22" s="568" t="str">
        <f t="shared" si="0"/>
        <v/>
      </c>
      <c r="AU22" s="663"/>
      <c r="AV22" s="1335" t="str">
        <f>IF(K22&lt;&gt;"","V列に色付け","")</f>
        <v>V列に色付け</v>
      </c>
      <c r="AW22" s="661" t="str">
        <f>IF('別紙様式2-2（４・５月分）'!O20="","",'別紙様式2-2（４・５月分）'!O20)</f>
        <v>処遇加算Ⅱ</v>
      </c>
      <c r="AX22" s="1337">
        <f>IF(SUM('別紙様式2-2（４・５月分）'!P20:P22)=0,"",SUM('別紙様式2-2（４・５月分）'!P20:P22))</f>
        <v>5.3999999999999992E-2</v>
      </c>
      <c r="AY22" s="1338" t="str">
        <f>IFERROR(VLOOKUP(K22,【参考】数式用!$AJ$2:$AK$24,2,FALSE),"")</f>
        <v>通所介護</v>
      </c>
      <c r="AZ22" s="1247" t="s">
        <v>2113</v>
      </c>
      <c r="BA22" s="1247" t="s">
        <v>2114</v>
      </c>
      <c r="BB22" s="1247" t="s">
        <v>2115</v>
      </c>
      <c r="BC22" s="1247" t="s">
        <v>2116</v>
      </c>
      <c r="BD22" s="1247" t="str">
        <f>IF(AND(P22&lt;&gt;"新加算Ⅰ",P22&lt;&gt;"新加算Ⅱ",P22&lt;&gt;"新加算Ⅲ",P22&lt;&gt;"新加算Ⅳ"),P22,IF(Q24&lt;&gt;"",Q24,""))</f>
        <v xml:space="preserve">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東京都</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IF('別紙様式2-2（４・５月分）'!O21="","",'別紙様式2-2（４・５月分）'!O21)</f>
        <v>特定加算なし</v>
      </c>
      <c r="AX23" s="1337"/>
      <c r="AY23" s="1338"/>
      <c r="AZ23" s="1247"/>
      <c r="BA23" s="1247"/>
      <c r="BB23" s="1247"/>
      <c r="BC23" s="1247"/>
      <c r="BD23" s="1247"/>
      <c r="BE23" s="1247"/>
      <c r="BF23" s="1247"/>
      <c r="BG23" s="1247"/>
      <c r="BH23" s="1247"/>
      <c r="BI23" s="1247"/>
      <c r="BJ23" s="1355"/>
      <c r="BK23" s="1335"/>
      <c r="BL23" s="555" t="str">
        <f>G22</f>
        <v>東京都</v>
      </c>
    </row>
    <row r="24" spans="1:64" ht="15" customHeight="1">
      <c r="A24" s="1326"/>
      <c r="B24" s="1305"/>
      <c r="C24" s="1300"/>
      <c r="D24" s="1300"/>
      <c r="E24" s="1300"/>
      <c r="F24" s="1301"/>
      <c r="G24" s="1280"/>
      <c r="H24" s="1280"/>
      <c r="I24" s="1280"/>
      <c r="J24" s="1443"/>
      <c r="K24" s="1280"/>
      <c r="L24" s="1454"/>
      <c r="M24" s="1463"/>
      <c r="N24" s="1400"/>
      <c r="O24" s="1421"/>
      <c r="P24" s="1401" t="s">
        <v>2196</v>
      </c>
      <c r="Q24" s="1403" t="str">
        <f>IFERROR(VLOOKUP('別紙様式2-2（４・５月分）'!AR20,【参考】数式用!$AT$5:$AV$22,3,FALSE),"")</f>
        <v xml:space="preserve"> </v>
      </c>
      <c r="R24" s="1405" t="s">
        <v>2207</v>
      </c>
      <c r="S24" s="1407" t="str">
        <f>IFERROR(VLOOKUP(K22,【参考】数式用!$A$5:$AB$27,MATCH(Q24,【参考】数式用!$B$4:$AB$4,0)+1,0),"")</f>
        <v/>
      </c>
      <c r="T24" s="1409" t="s">
        <v>231</v>
      </c>
      <c r="U24" s="1411" t="s">
        <v>2116</v>
      </c>
      <c r="V24" s="1413">
        <f>IFERROR(VLOOKUP(K22,【参考】数式用!$A$5:$AB$27,MATCH(U24,【参考】数式用!$B$4:$AB$4,0)+1,0),"")</f>
        <v>6.3999999999999987E-2</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f>IFERROR(ROUNDDOWN(ROUND(L22*V24,0)*M22,0)*AG24,"")</f>
        <v>2553216</v>
      </c>
      <c r="AJ24" s="1452">
        <f>IFERROR(ROUNDDOWN(ROUND((L22*(V24-AX22)),0)*M22,0)*AG24,"")</f>
        <v>398940</v>
      </c>
      <c r="AK24" s="1375">
        <f>IFERROR(IF(OR(N22="",N23="",N25=""),0,ROUNDDOWN(ROUNDDOWN(ROUND(L22*VLOOKUP(K22,【参考】数式用!$A$5:$AB$27,MATCH("新加算Ⅳ",【参考】数式用!$B$4:$AB$4,0)+1,0),0)*M22,0)*AG24*0.5,0)),"")</f>
        <v>1276608</v>
      </c>
      <c r="AL24" s="1361" t="str">
        <f>IF(U24&lt;&gt;"","新規に適用","")</f>
        <v>新規に適用</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継続で適用</v>
      </c>
      <c r="AP24" s="1391"/>
      <c r="AQ24" s="1345" t="str">
        <f>IF(AND(U24&lt;&gt;"",AQ22=""),"新規に適用",IF(AND(U24&lt;&gt;"",AQ22&lt;&gt;""),"継続で適用",""))</f>
        <v>新規に適用</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新規に適用</v>
      </c>
      <c r="AT24" s="1334"/>
      <c r="AU24" s="663"/>
      <c r="AV24" s="1335" t="str">
        <f>IF(K22&lt;&gt;"","V列に色付け","")</f>
        <v>V列に色付け</v>
      </c>
      <c r="AW24" s="1344"/>
      <c r="AX24" s="1337"/>
      <c r="AY24" s="175"/>
      <c r="AZ24" s="175"/>
      <c r="BA24" s="175"/>
      <c r="BB24" s="175"/>
      <c r="BC24" s="175"/>
      <c r="BD24" s="175"/>
      <c r="BE24" s="175"/>
      <c r="BF24" s="175"/>
      <c r="BG24" s="175"/>
      <c r="BH24" s="175"/>
      <c r="BI24" s="175"/>
      <c r="BJ24" s="175"/>
      <c r="BK24" s="175"/>
      <c r="BL24" s="555" t="str">
        <f>G22</f>
        <v>東京都</v>
      </c>
    </row>
    <row r="25" spans="1:64"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ベア加算</v>
      </c>
      <c r="AX25" s="1337"/>
      <c r="AY25" s="175"/>
      <c r="AZ25" s="175"/>
      <c r="BA25" s="175"/>
      <c r="BB25" s="175"/>
      <c r="BC25" s="175"/>
      <c r="BD25" s="175"/>
      <c r="BE25" s="175"/>
      <c r="BF25" s="175"/>
      <c r="BG25" s="175"/>
      <c r="BH25" s="175"/>
      <c r="BI25" s="175"/>
      <c r="BJ25" s="175"/>
      <c r="BK25" s="175"/>
      <c r="BL25" s="555" t="str">
        <f>G22</f>
        <v>東京都</v>
      </c>
    </row>
    <row r="26" spans="1:64"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2189</v>
      </c>
      <c r="U26" s="1458" t="s">
        <v>2422</v>
      </c>
      <c r="V26" s="1435">
        <f>IFERROR(VLOOKUP(K26,【参考】数式用!$A$5:$AB$27,MATCH(U26,【参考】数式用!$B$4:$AB$4,0)+1,0),"")</f>
        <v>5.6000000000000001E-2</v>
      </c>
      <c r="W26" s="1437" t="s">
        <v>19</v>
      </c>
      <c r="X26" s="1377">
        <v>6</v>
      </c>
      <c r="Y26" s="1379" t="s">
        <v>10</v>
      </c>
      <c r="Z26" s="1377">
        <v>6</v>
      </c>
      <c r="AA26" s="1379" t="s">
        <v>45</v>
      </c>
      <c r="AB26" s="1377">
        <v>6</v>
      </c>
      <c r="AC26" s="1379" t="s">
        <v>10</v>
      </c>
      <c r="AD26" s="1377">
        <v>9</v>
      </c>
      <c r="AE26" s="1379" t="s">
        <v>13</v>
      </c>
      <c r="AF26" s="1379" t="s">
        <v>24</v>
      </c>
      <c r="AG26" s="1379">
        <f>IF(X26&gt;=1,(AB26*12+AD26)-(X26*12+Z26)+1,"")</f>
        <v>4</v>
      </c>
      <c r="AH26" s="1381" t="s">
        <v>38</v>
      </c>
      <c r="AI26" s="1383">
        <f>IFERROR(ROUNDDOWN(ROUND(L26*V26,0)*M26,0)*AG26,"")</f>
        <v>857808</v>
      </c>
      <c r="AJ26" s="1385">
        <f>IFERROR(ROUNDDOWN(ROUND((L26*(V26-AX26)),0)*M26,0)*AG26,"")</f>
        <v>229768</v>
      </c>
      <c r="AK26" s="1387">
        <f>IFERROR(IF(OR(N26="",N27="",N29=""),0,ROUNDDOWN(ROUNDDOWN(ROUND(L26*VLOOKUP(K26,【参考】数式用!$A$5:$AB$27,MATCH("新加算Ⅳ",【参考】数式用!$B$4:$AB$4,0)+1,0),0)*M26,0)*AG26*0.5,0)),"")</f>
        <v>811854</v>
      </c>
      <c r="AL26" s="1363"/>
      <c r="AM26" s="1367">
        <f>IFERROR(IF(OR(N29="ベア加算",N29=""),0, IF(OR(U26="新加算Ⅰ",U26="新加算Ⅱ",U26="新加算Ⅲ",U26="新加算Ⅳ"),ROUNDDOWN(ROUND(L26*VLOOKUP(K26,【参考】数式用!$A$5:$I$27,MATCH("ベア加算",【参考】数式用!$B$4:$I$4,0)+1,0),0)*M26,0)*AG26,0)),"")</f>
        <v>0</v>
      </c>
      <c r="AN26" s="1359"/>
      <c r="AO26" s="1389"/>
      <c r="AP26" s="1393" t="s">
        <v>165</v>
      </c>
      <c r="AQ26" s="1393"/>
      <c r="AR26" s="1395"/>
      <c r="AS26" s="1347"/>
      <c r="AT26" s="568" t="str">
        <f t="shared" si="0"/>
        <v/>
      </c>
      <c r="AU26" s="663"/>
      <c r="AV26" s="1335" t="str">
        <f>IF(K26&lt;&gt;"","V列に色付け","")</f>
        <v>V列に色付け</v>
      </c>
      <c r="AW26" s="661" t="str">
        <f>IF('別紙様式2-2（４・５月分）'!O23="","",'別紙様式2-2（４・５月分）'!O23)</f>
        <v>処遇加算Ⅲ</v>
      </c>
      <c r="AX26" s="1337">
        <f>IF(SUM('別紙様式2-2（４・５月分）'!P23:P25)=0,"",SUM('別紙様式2-2（４・５月分）'!P23:P25))</f>
        <v>4.1000000000000002E-2</v>
      </c>
      <c r="AY26" s="1338" t="str">
        <f>IFERROR(VLOOKUP(K26,【参考】数式用!$AJ$2:$AK$24,2,FALSE),"")</f>
        <v>介護予防_小規模多機能型居宅介護</v>
      </c>
      <c r="AZ26" s="1247" t="s">
        <v>2113</v>
      </c>
      <c r="BA26" s="1247" t="s">
        <v>2114</v>
      </c>
      <c r="BB26" s="1247" t="s">
        <v>2115</v>
      </c>
      <c r="BC26" s="1247" t="s">
        <v>2116</v>
      </c>
      <c r="BD26" s="1247" t="str">
        <f>IF(AND(P26&lt;&gt;"新加算Ⅰ",P26&lt;&gt;"新加算Ⅱ",P26&lt;&gt;"新加算Ⅲ",P26&lt;&gt;"新加算Ⅳ"),P26,IF(Q28&lt;&gt;"",Q28,""))</f>
        <v>新加算Ⅴ（14）</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入力済</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中央区</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！算定期間の終わりが令和７年３月になっていません。区分変更を行う場合は、別紙様式2-4に記入してください。</v>
      </c>
      <c r="AU27" s="663"/>
      <c r="AV27" s="1335"/>
      <c r="AW27" s="1344" t="str">
        <f>IF('別紙様式2-2（４・５月分）'!O24="","",'別紙様式2-2（４・５月分）'!O24)</f>
        <v>特定加算なし</v>
      </c>
      <c r="AX27" s="1337"/>
      <c r="AY27" s="1338"/>
      <c r="AZ27" s="1247"/>
      <c r="BA27" s="1247"/>
      <c r="BB27" s="1247"/>
      <c r="BC27" s="1247"/>
      <c r="BD27" s="1247"/>
      <c r="BE27" s="1247"/>
      <c r="BF27" s="1247"/>
      <c r="BG27" s="1247"/>
      <c r="BH27" s="1247"/>
      <c r="BI27" s="1247"/>
      <c r="BJ27" s="1355"/>
      <c r="BK27" s="1335"/>
      <c r="BL27" s="555" t="str">
        <f>G26</f>
        <v>中央区</v>
      </c>
    </row>
    <row r="28" spans="1:64"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231</v>
      </c>
      <c r="U28" s="1411" t="s">
        <v>2114</v>
      </c>
      <c r="V28" s="1413">
        <f>IFERROR(VLOOKUP(K26,【参考】数式用!$A$5:$AB$27,MATCH(U28,【参考】数式用!$B$4:$AB$4,0)+1,0),"")</f>
        <v>0.14600000000000002</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f>IFERROR(ROUNDDOWN(ROUND(L26*V28,0)*M26,0)*AG28,"")</f>
        <v>6709284</v>
      </c>
      <c r="AJ28" s="1452">
        <f>IFERROR(ROUNDDOWN(ROUND((L26*(V28-AX26)),0)*M26,0)*AG28,"")</f>
        <v>4825164</v>
      </c>
      <c r="AK28" s="1375">
        <f>IFERROR(IF(OR(N26="",N27="",N29=""),0,ROUNDDOWN(ROUNDDOWN(ROUND(L26*VLOOKUP(K26,【参考】数式用!$A$5:$AB$27,MATCH("新加算Ⅳ",【参考】数式用!$B$4:$AB$4,0)+1,0),0)*M26,0)*AG28*0.5,0)),"")</f>
        <v>2435562</v>
      </c>
      <c r="AL28" s="1361" t="str">
        <f>IF(U28&lt;&gt;"","新規に適用","")</f>
        <v>新規に適用</v>
      </c>
      <c r="AM28" s="1365">
        <f>IFERROR(IF(OR(N29="ベア加算",N29=""),0, IF(OR(U26="新加算Ⅰ",U26="新加算Ⅱ",U26="新加算Ⅲ",U26="新加算Ⅳ"),0,ROUNDDOWN(ROUND(L26*VLOOKUP(K26,【参考】数式用!$A$5:$I$27,MATCH("ベア加算",【参考】数式用!$B$4:$I$4,0)+1,0),0)*M26,0)*AG28)),"")</f>
        <v>781212</v>
      </c>
      <c r="AN28" s="1345" t="str">
        <f t="shared" ref="AN28:AN88" si="10">IF(AM28=0,"",IF(AND(U28&lt;&gt;"",AN26=""),"新規に適用",IF(AND(U28&lt;&gt;"",AN26&lt;&gt;""),"継続で適用","")))</f>
        <v>新規に適用</v>
      </c>
      <c r="AO28" s="1345" t="str">
        <f>IF(AND(U28&lt;&gt;"",AO26=""),"新規に適用",IF(AND(U28&lt;&gt;"",AO26&lt;&gt;""),"継続で適用",""))</f>
        <v>新規に適用</v>
      </c>
      <c r="AP28" s="1391"/>
      <c r="AQ28" s="1345" t="str">
        <f>IF(AND(U28&lt;&gt;"",AQ26=""),"新規に適用",IF(AND(U28&lt;&gt;"",AQ26&lt;&gt;""),"継続で適用",""))</f>
        <v>新規に適用</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5" t="str">
        <f>IF(AND(U28&lt;&gt;"",AS26=""),"新規に適用",IF(AND(U28&lt;&gt;"",AS26&lt;&gt;""),"継続で適用",""))</f>
        <v>新規に適用</v>
      </c>
      <c r="AT28" s="1334"/>
      <c r="AU28" s="663"/>
      <c r="AV28" s="1335" t="str">
        <f>IF(K26&lt;&gt;"","V列に色付け","")</f>
        <v>V列に色付け</v>
      </c>
      <c r="AW28" s="1344"/>
      <c r="AX28" s="1337"/>
      <c r="AY28" s="175"/>
      <c r="AZ28" s="175"/>
      <c r="BA28" s="175"/>
      <c r="BB28" s="175"/>
      <c r="BC28" s="175"/>
      <c r="BD28" s="175"/>
      <c r="BE28" s="175"/>
      <c r="BF28" s="175"/>
      <c r="BG28" s="175"/>
      <c r="BH28" s="175"/>
      <c r="BI28" s="175"/>
      <c r="BJ28" s="175"/>
      <c r="BK28" s="175"/>
      <c r="BL28" s="555" t="str">
        <f>G26</f>
        <v>中央区</v>
      </c>
    </row>
    <row r="29" spans="1:64"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ベア加算なし</v>
      </c>
      <c r="AX29" s="1337"/>
      <c r="AY29" s="175"/>
      <c r="AZ29" s="175"/>
      <c r="BA29" s="175"/>
      <c r="BB29" s="175"/>
      <c r="BC29" s="175"/>
      <c r="BD29" s="175"/>
      <c r="BE29" s="175"/>
      <c r="BF29" s="175"/>
      <c r="BG29" s="175"/>
      <c r="BH29" s="175"/>
      <c r="BI29" s="175"/>
      <c r="BJ29" s="175"/>
      <c r="BK29" s="175"/>
      <c r="BL29" s="555" t="str">
        <f>G26</f>
        <v>中央区</v>
      </c>
    </row>
    <row r="30" spans="1:64"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2189</v>
      </c>
      <c r="U30" s="1458" t="s">
        <v>2423</v>
      </c>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V列に色付け</v>
      </c>
      <c r="AW30" s="664" t="str">
        <f>IF('別紙様式2-2（４・５月分）'!O26="","",'別紙様式2-2（４・５月分）'!O26)</f>
        <v>処遇加算Ⅱ</v>
      </c>
      <c r="AX30" s="1339">
        <f>IF(SUM('別紙様式2-2（４・５月分）'!P26:P28)=0,"",SUM('別紙様式2-2（４・５月分）'!P26:P28))</f>
        <v>0.06</v>
      </c>
      <c r="AY30" s="1338" t="str">
        <f>IFERROR(VLOOKUP(K30,【参考】数式用!$AJ$2:$AK$24,2,FALSE),"")</f>
        <v>介護老人福祉施設</v>
      </c>
      <c r="AZ30" s="1247" t="s">
        <v>2113</v>
      </c>
      <c r="BA30" s="1247" t="s">
        <v>2114</v>
      </c>
      <c r="BB30" s="1247" t="s">
        <v>2115</v>
      </c>
      <c r="BC30" s="1247" t="s">
        <v>2116</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千葉県</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千葉県</v>
      </c>
    </row>
    <row r="32" spans="1:64" ht="15" customHeight="1">
      <c r="A32" s="1326"/>
      <c r="B32" s="1305"/>
      <c r="C32" s="1300"/>
      <c r="D32" s="1300"/>
      <c r="E32" s="1300"/>
      <c r="F32" s="1301"/>
      <c r="G32" s="1280"/>
      <c r="H32" s="1280"/>
      <c r="I32" s="1280"/>
      <c r="J32" s="1443"/>
      <c r="K32" s="1280"/>
      <c r="L32" s="1454"/>
      <c r="M32" s="1463"/>
      <c r="N32" s="1400"/>
      <c r="O32" s="1421"/>
      <c r="P32" s="1401" t="s">
        <v>2196</v>
      </c>
      <c r="Q32" s="1403" t="str">
        <f>IFERROR(VLOOKUP('別紙様式2-2（４・５月分）'!AR26,【参考】数式用!$AT$5:$AV$22,3,FALSE),"")</f>
        <v/>
      </c>
      <c r="R32" s="1405" t="s">
        <v>2207</v>
      </c>
      <c r="S32" s="1407" t="str">
        <f>IFERROR(VLOOKUP(K30,【参考】数式用!$A$5:$AB$27,MATCH(Q32,【参考】数式用!$B$4:$AB$4,0)+1,0),"")</f>
        <v/>
      </c>
      <c r="T32" s="1409" t="s">
        <v>231</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si="10"/>
        <v/>
      </c>
      <c r="AO32" s="1345" t="str">
        <f>IF(AND(U32&lt;&gt;"",AO30=""),"新規に適用",IF(AND(U32&lt;&gt;"",AO30&lt;&gt;""),"継続で適用",""))</f>
        <v/>
      </c>
      <c r="AP32" s="1391"/>
      <c r="AQ32" s="1345" t="str">
        <f>IF(AND(U32&lt;&gt;"",AQ30=""),"新規に適用",IF(AND(U32&lt;&gt;"",AQ30&lt;&gt;""),"継続で適用",""))</f>
        <v/>
      </c>
      <c r="AR32" s="1349"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V列に色付け</v>
      </c>
      <c r="AW32" s="1336"/>
      <c r="AX32" s="1339"/>
      <c r="AY32" s="175"/>
      <c r="AZ32" s="175"/>
      <c r="BA32" s="175"/>
      <c r="BB32" s="175"/>
      <c r="BC32" s="175"/>
      <c r="BD32" s="175"/>
      <c r="BE32" s="175"/>
      <c r="BF32" s="175"/>
      <c r="BG32" s="175"/>
      <c r="BH32" s="175"/>
      <c r="BI32" s="175"/>
      <c r="BJ32" s="175"/>
      <c r="BK32" s="175"/>
      <c r="BL32" s="555" t="str">
        <f>G30</f>
        <v>千葉県</v>
      </c>
    </row>
    <row r="33" spans="1:64"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千葉県</v>
      </c>
    </row>
    <row r="34" spans="1:64"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263">
        <f>IF(基本情報入力シート!AB59="","",基本情報入力シート!AB59)</f>
        <v>1935000</v>
      </c>
      <c r="M34" s="1445">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2189</v>
      </c>
      <c r="U34" s="1433" t="s">
        <v>2114</v>
      </c>
      <c r="V34" s="1435">
        <f>IFERROR(VLOOKUP(K34,【参考】数式用!$A$5:$AB$27,MATCH(U34,【参考】数式用!$B$4:$AB$4,0)+1,0),"")</f>
        <v>0.13600000000000001</v>
      </c>
      <c r="W34" s="1437" t="s">
        <v>19</v>
      </c>
      <c r="X34" s="1377">
        <v>6</v>
      </c>
      <c r="Y34" s="1379" t="s">
        <v>10</v>
      </c>
      <c r="Z34" s="1377">
        <v>6</v>
      </c>
      <c r="AA34" s="1379" t="s">
        <v>45</v>
      </c>
      <c r="AB34" s="1377">
        <v>7</v>
      </c>
      <c r="AC34" s="1379" t="s">
        <v>10</v>
      </c>
      <c r="AD34" s="1377">
        <v>3</v>
      </c>
      <c r="AE34" s="1379" t="s">
        <v>2188</v>
      </c>
      <c r="AF34" s="1379" t="s">
        <v>24</v>
      </c>
      <c r="AG34" s="1379">
        <f>IF(X34&gt;=1,(AB34*12+AD34)-(X34*12+Z34)+1,"")</f>
        <v>10</v>
      </c>
      <c r="AH34" s="1381" t="s">
        <v>38</v>
      </c>
      <c r="AI34" s="1383">
        <f>IFERROR(ROUNDDOWN(ROUND(L34*V34,0)*M34,0)*AG34,"")</f>
        <v>28105480</v>
      </c>
      <c r="AJ34" s="1385">
        <f>IFERROR(ROUNDDOWN(ROUND((L34*(V34-AX34)),0)*M34,0)*AG34,"")</f>
        <v>10952870</v>
      </c>
      <c r="AK34" s="1387">
        <f>IFERROR(IF(OR(N34="",N35="",N37=""),0,ROUNDDOWN(ROUNDDOWN(ROUND(L34*VLOOKUP(K34,【参考】数式用!$A$5:$AB$27,MATCH("新加算Ⅳ",【参考】数式用!$B$4:$AB$4,0)+1,0),0)*M34,0)*AG34*0.5,0)),"")</f>
        <v>9299610</v>
      </c>
      <c r="AL34" s="1363"/>
      <c r="AM34" s="1367">
        <f>IFERROR(IF(OR(N37="ベア加算",N37=""),0, IF(OR(U34="新加算Ⅰ",U34="新加算Ⅱ",U34="新加算Ⅲ",U34="新加算Ⅳ"),ROUNDDOWN(ROUND(L34*VLOOKUP(K34,【参考】数式用!$A$5:$I$27,MATCH("ベア加算",【参考】数式用!$B$4:$I$4,0)+1,0),0)*M34,0)*AG34,0)),"")</f>
        <v>3306520</v>
      </c>
      <c r="AN34" s="1359" t="s">
        <v>165</v>
      </c>
      <c r="AO34" s="1389" t="s">
        <v>165</v>
      </c>
      <c r="AP34" s="1393"/>
      <c r="AQ34" s="1393" t="s">
        <v>2197</v>
      </c>
      <c r="AR34" s="1395">
        <v>1</v>
      </c>
      <c r="AS34" s="1347"/>
      <c r="AT34" s="568" t="str">
        <f t="shared" si="0"/>
        <v/>
      </c>
      <c r="AU34" s="663"/>
      <c r="AV34" s="1335" t="str">
        <f>IF(K34&lt;&gt;"","V列に色付け","")</f>
        <v>V列に色付け</v>
      </c>
      <c r="AW34" s="664" t="str">
        <f>IF('別紙様式2-2（４・５月分）'!O29="","",'別紙様式2-2（４・５月分）'!O29)</f>
        <v>処遇加算Ⅱ</v>
      </c>
      <c r="AX34" s="1341">
        <f>IF(SUM('別紙様式2-2（４・５月分）'!P29:P31)=0,"",SUM('別紙様式2-2（４・５月分）'!P29:P31))</f>
        <v>8.299999999999999E-2</v>
      </c>
      <c r="AY34" s="1338" t="str">
        <f>IFERROR(VLOOKUP(K34,【参考】数式用!$AJ$2:$AK$24,2,FALSE),"")</f>
        <v>介護老人福祉施設</v>
      </c>
      <c r="AZ34" s="1247" t="s">
        <v>2113</v>
      </c>
      <c r="BA34" s="1247" t="s">
        <v>2114</v>
      </c>
      <c r="BB34" s="1247" t="s">
        <v>2115</v>
      </c>
      <c r="BC34" s="1247" t="s">
        <v>2116</v>
      </c>
      <c r="BD34" s="1247" t="str">
        <f>IF(AND(P34&lt;&gt;"新加算Ⅰ",P34&lt;&gt;"新加算Ⅱ",P34&lt;&gt;"新加算Ⅲ",P34&lt;&gt;"新加算Ⅳ"),P34,IF(Q36&lt;&gt;"",Q36,""))</f>
        <v>新加算Ⅴ（３）</v>
      </c>
      <c r="BE34" s="1247"/>
      <c r="BF34" s="1247" t="str">
        <f t="shared" ref="BF34" si="16">IF(AM34&lt;&gt;0,IF(AN34="○","入力済","未入力"),"")</f>
        <v>入力済</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入力済</v>
      </c>
      <c r="BJ34" s="135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5" t="str">
        <f>IF(OR(U34="新加算Ⅰ",U34="新加算Ⅴ（１）",U34="新加算Ⅴ（２）",U34="新加算Ⅴ（５）",U34="新加算Ⅴ（７）",U34="新加算Ⅴ（10）"),IF(AS34="","未入力","入力済"),"")</f>
        <v/>
      </c>
      <c r="BL34" s="555" t="str">
        <f>G34</f>
        <v>千葉県</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IF('別紙様式2-2（４・５月分）'!O30="","",'別紙様式2-2（４・５月分）'!O30)</f>
        <v>特定加算Ⅱ</v>
      </c>
      <c r="AX35" s="1339"/>
      <c r="AY35" s="1338"/>
      <c r="AZ35" s="1247"/>
      <c r="BA35" s="1247"/>
      <c r="BB35" s="1247"/>
      <c r="BC35" s="1247"/>
      <c r="BD35" s="1247"/>
      <c r="BE35" s="1247"/>
      <c r="BF35" s="1247"/>
      <c r="BG35" s="1247"/>
      <c r="BH35" s="1247"/>
      <c r="BI35" s="1247"/>
      <c r="BJ35" s="1355"/>
      <c r="BK35" s="1335"/>
      <c r="BL35" s="555" t="str">
        <f>G34</f>
        <v>千葉県</v>
      </c>
    </row>
    <row r="36" spans="1:64" ht="15" customHeight="1">
      <c r="A36" s="1326"/>
      <c r="B36" s="1305"/>
      <c r="C36" s="1300"/>
      <c r="D36" s="1300"/>
      <c r="E36" s="1300"/>
      <c r="F36" s="1301"/>
      <c r="G36" s="1280"/>
      <c r="H36" s="1280"/>
      <c r="I36" s="1280"/>
      <c r="J36" s="1443"/>
      <c r="K36" s="1280"/>
      <c r="L36" s="1263"/>
      <c r="M36" s="1445"/>
      <c r="N36" s="1400"/>
      <c r="O36" s="1421"/>
      <c r="P36" s="1401" t="s">
        <v>2196</v>
      </c>
      <c r="Q36" s="1403" t="str">
        <f>IFERROR(VLOOKUP('別紙様式2-2（４・５月分）'!AR29,【参考】数式用!$AT$5:$AV$22,3,FALSE),"")</f>
        <v xml:space="preserve"> </v>
      </c>
      <c r="R36" s="1405" t="s">
        <v>2207</v>
      </c>
      <c r="S36" s="1447" t="str">
        <f>IFERROR(VLOOKUP(K34,【参考】数式用!$A$5:$AB$27,MATCH(Q36,【参考】数式用!$B$4:$AB$4,0)+1,0),"")</f>
        <v/>
      </c>
      <c r="T36" s="1409" t="s">
        <v>231</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2188</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11159532</v>
      </c>
      <c r="AL36" s="1361" t="str">
        <f t="shared" ref="AL36" si="17">IF(U36&lt;&gt;"","新規に適用","")</f>
        <v/>
      </c>
      <c r="AM36" s="1365">
        <f>IFERROR(IF(OR(N37="ベア加算",N37=""),0, IF(OR(U34="新加算Ⅰ",U34="新加算Ⅱ",U34="新加算Ⅲ",U34="新加算Ⅳ"),0,ROUNDDOWN(ROUND(L34*VLOOKUP(K34,【参考】数式用!$A$5:$I$27,MATCH("ベア加算",【参考】数式用!$B$4:$I$4,0)+1,0),0)*M34,0)*AG36)),"")</f>
        <v>0</v>
      </c>
      <c r="AN36" s="1345" t="str">
        <f t="shared" si="10"/>
        <v/>
      </c>
      <c r="AO36" s="1345" t="str">
        <f>IF(AND(U36&lt;&gt;"",AO34=""),"新規に適用",IF(AND(U36&lt;&gt;"",AO34&lt;&gt;""),"継続で適用",""))</f>
        <v/>
      </c>
      <c r="AP36" s="1391"/>
      <c r="AQ36" s="1345" t="str">
        <f>IF(AND(U36&lt;&gt;"",AQ34=""),"新規に適用",IF(AND(U36&lt;&gt;"",AQ34&lt;&gt;""),"継続で適用",""))</f>
        <v/>
      </c>
      <c r="AR36" s="1349"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V列に色付け</v>
      </c>
      <c r="AW36" s="1336"/>
      <c r="AX36" s="1339"/>
      <c r="AY36" s="175"/>
      <c r="AZ36" s="175"/>
      <c r="BA36" s="175"/>
      <c r="BB36" s="175"/>
      <c r="BC36" s="175"/>
      <c r="BD36" s="175"/>
      <c r="BE36" s="175"/>
      <c r="BF36" s="175"/>
      <c r="BG36" s="175"/>
      <c r="BH36" s="175"/>
      <c r="BI36" s="175"/>
      <c r="BJ36" s="175"/>
      <c r="BK36" s="175"/>
      <c r="BL36" s="555" t="str">
        <f>G34</f>
        <v>千葉県</v>
      </c>
    </row>
    <row r="37" spans="1:64" ht="30" customHeight="1" thickBot="1">
      <c r="A37" s="1288"/>
      <c r="B37" s="1439"/>
      <c r="C37" s="1509"/>
      <c r="D37" s="1440"/>
      <c r="E37" s="1440"/>
      <c r="F37" s="1441"/>
      <c r="G37" s="1281"/>
      <c r="H37" s="1281"/>
      <c r="I37" s="1281"/>
      <c r="J37" s="1444"/>
      <c r="K37" s="1281"/>
      <c r="L37" s="1264"/>
      <c r="M37" s="1446"/>
      <c r="N37" s="662" t="str">
        <f>IF('別紙様式2-2（４・５月分）'!Q31="","",'別紙様式2-2（４・５月分）'!Q31)</f>
        <v>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ベア加算なし</v>
      </c>
      <c r="AX37" s="1340"/>
      <c r="AY37" s="175"/>
      <c r="AZ37" s="175"/>
      <c r="BA37" s="175"/>
      <c r="BB37" s="175"/>
      <c r="BC37" s="175"/>
      <c r="BD37" s="175"/>
      <c r="BE37" s="175"/>
      <c r="BF37" s="175"/>
      <c r="BG37" s="175"/>
      <c r="BH37" s="175"/>
      <c r="BI37" s="175"/>
      <c r="BJ37" s="175"/>
      <c r="BK37" s="175"/>
      <c r="BL37" s="555" t="str">
        <f>G34</f>
        <v>千葉県</v>
      </c>
    </row>
    <row r="38" spans="1:64"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262">
        <f>IF(基本情報入力シート!AB60="","",基本情報入力シート!AB60)</f>
        <v>237000</v>
      </c>
      <c r="M38" s="1265">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2189</v>
      </c>
      <c r="U38" s="1433" t="s">
        <v>2114</v>
      </c>
      <c r="V38" s="1435">
        <f>IFERROR(VLOOKUP(K38,【参考】数式用!$A$5:$AB$27,MATCH(U38,【参考】数式用!$B$4:$AB$4,0)+1,0),"")</f>
        <v>0.13600000000000001</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f>IFERROR(ROUNDDOWN(ROUND(L38*V38,0)*M38,0)*AG38,"")</f>
        <v>3490720</v>
      </c>
      <c r="AJ38" s="1385">
        <f>IFERROR(ROUNDDOWN(ROUND((L38*(V38-AX38)),0)*M38,0)*AG38,"")</f>
        <v>2643710</v>
      </c>
      <c r="AK38" s="1387">
        <f>IFERROR(IF(OR(N38="",N39="",N41=""),0,ROUNDDOWN(ROUNDDOWN(ROUND(L38*VLOOKUP(K38,【参考】数式用!$A$5:$AB$27,MATCH("新加算Ⅳ",【参考】数式用!$B$4:$AB$4,0)+1,0),0)*M38,0)*AG38*0.5,0)),"")</f>
        <v>1155015</v>
      </c>
      <c r="AL38" s="1363"/>
      <c r="AM38" s="1367">
        <f>IFERROR(IF(OR(N41="ベア加算",N41=""),0, IF(OR(U38="新加算Ⅰ",U38="新加算Ⅱ",U38="新加算Ⅲ",U38="新加算Ⅳ"),ROUNDDOWN(ROUND(L38*VLOOKUP(K38,【参考】数式用!$A$5:$I$27,MATCH("ベア加算",【参考】数式用!$B$4:$I$4,0)+1,0),0)*M38,0)*AG38,0)),"")</f>
        <v>410670</v>
      </c>
      <c r="AN38" s="1359" t="s">
        <v>165</v>
      </c>
      <c r="AO38" s="1389" t="s">
        <v>2197</v>
      </c>
      <c r="AP38" s="1393"/>
      <c r="AQ38" s="1393" t="s">
        <v>2197</v>
      </c>
      <c r="AR38" s="1395"/>
      <c r="AS38" s="1347"/>
      <c r="AT38" s="568" t="str">
        <f t="shared" si="0"/>
        <v/>
      </c>
      <c r="AU38" s="663"/>
      <c r="AV38" s="1335" t="str">
        <f>IF(K38&lt;&gt;"","V列に色付け","")</f>
        <v>V列に色付け</v>
      </c>
      <c r="AW38" s="664" t="str">
        <f>IF('別紙様式2-2（４・５月分）'!O32="","",'別紙様式2-2（４・５月分）'!O32)</f>
        <v>処遇加算Ⅲ</v>
      </c>
      <c r="AX38" s="1337">
        <f>IF(SUM('別紙様式2-2（４・５月分）'!P32:P34)=0,"",SUM('別紙様式2-2（４・５月分）'!P32:P34))</f>
        <v>3.3000000000000002E-2</v>
      </c>
      <c r="AY38" s="1338" t="str">
        <f>IFERROR(VLOOKUP(K38,【参考】数式用!$AJ$2:$AK$24,2,FALSE),"")</f>
        <v>介護予防_短期入所生活介護</v>
      </c>
      <c r="AZ38" s="1247" t="s">
        <v>2113</v>
      </c>
      <c r="BA38" s="1247" t="s">
        <v>2114</v>
      </c>
      <c r="BB38" s="1247" t="s">
        <v>2115</v>
      </c>
      <c r="BC38" s="1247" t="s">
        <v>2116</v>
      </c>
      <c r="BD38" s="1247" t="str">
        <f>IF(AND(P38&lt;&gt;"新加算Ⅰ",P38&lt;&gt;"新加算Ⅱ",P38&lt;&gt;"新加算Ⅲ",P38&lt;&gt;"新加算Ⅳ"),P38,IF(Q40&lt;&gt;"",Q40,""))</f>
        <v>新加算Ⅴ（12）</v>
      </c>
      <c r="BE38" s="1247"/>
      <c r="BF38" s="1247" t="str">
        <f t="shared" ref="BF38" si="20">IF(AM38&lt;&gt;0,IF(AN38="○","入力済","未入力"),"")</f>
        <v>入力済</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入力済</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千葉県</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IF('別紙様式2-2（４・５月分）'!O33="","",'別紙様式2-2（４・５月分）'!O33)</f>
        <v>特定加算なし</v>
      </c>
      <c r="AX39" s="1337"/>
      <c r="AY39" s="1338"/>
      <c r="AZ39" s="1247"/>
      <c r="BA39" s="1247"/>
      <c r="BB39" s="1247"/>
      <c r="BC39" s="1247"/>
      <c r="BD39" s="1247"/>
      <c r="BE39" s="1247"/>
      <c r="BF39" s="1247"/>
      <c r="BG39" s="1247"/>
      <c r="BH39" s="1247"/>
      <c r="BI39" s="1247"/>
      <c r="BJ39" s="1355"/>
      <c r="BK39" s="1335"/>
      <c r="BL39" s="555" t="str">
        <f>G38</f>
        <v>千葉県</v>
      </c>
    </row>
    <row r="40" spans="1:64" ht="15" customHeight="1">
      <c r="A40" s="1326"/>
      <c r="B40" s="1305"/>
      <c r="C40" s="1300"/>
      <c r="D40" s="1300"/>
      <c r="E40" s="1300"/>
      <c r="F40" s="1301"/>
      <c r="G40" s="1280"/>
      <c r="H40" s="1280"/>
      <c r="I40" s="1280"/>
      <c r="J40" s="1443"/>
      <c r="K40" s="1280"/>
      <c r="L40" s="1263"/>
      <c r="M40" s="1266"/>
      <c r="N40" s="1400"/>
      <c r="O40" s="1421"/>
      <c r="P40" s="1401" t="s">
        <v>2196</v>
      </c>
      <c r="Q40" s="1403" t="str">
        <f>IFERROR(VLOOKUP('別紙様式2-2（４・５月分）'!AR32,【参考】数式用!$AT$5:$AV$22,3,FALSE),"")</f>
        <v xml:space="preserve"> </v>
      </c>
      <c r="R40" s="1405" t="s">
        <v>2207</v>
      </c>
      <c r="S40" s="1407" t="str">
        <f>IFERROR(VLOOKUP(K38,【参考】数式用!$A$5:$AB$27,MATCH(Q40,【参考】数式用!$B$4:$AB$4,0)+1,0),"")</f>
        <v/>
      </c>
      <c r="T40" s="1409" t="s">
        <v>231</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1386018</v>
      </c>
      <c r="AL40" s="1361" t="str">
        <f t="shared" ref="AL40" si="21">IF(U40&lt;&gt;"","新規に適用","")</f>
        <v/>
      </c>
      <c r="AM40" s="1365">
        <f>IFERROR(IF(OR(N41="ベア加算",N41=""),0, IF(OR(U38="新加算Ⅰ",U38="新加算Ⅱ",U38="新加算Ⅲ",U38="新加算Ⅳ"),0,ROUNDDOWN(ROUND(L38*VLOOKUP(K38,【参考】数式用!$A$5:$I$27,MATCH("ベア加算",【参考】数式用!$B$4:$I$4,0)+1,0),0)*M38,0)*AG40)),"")</f>
        <v>0</v>
      </c>
      <c r="AN40" s="1345" t="str">
        <f t="shared" si="10"/>
        <v/>
      </c>
      <c r="AO40" s="1345" t="str">
        <f>IF(AND(U40&lt;&gt;"",AO38=""),"新規に適用",IF(AND(U40&lt;&gt;"",AO38&lt;&gt;""),"継続で適用",""))</f>
        <v/>
      </c>
      <c r="AP40" s="1391"/>
      <c r="AQ40" s="1345" t="str">
        <f>IF(AND(U40&lt;&gt;"",AQ38=""),"新規に適用",IF(AND(U40&lt;&gt;"",AQ38&lt;&gt;""),"継続で適用",""))</f>
        <v/>
      </c>
      <c r="AR40" s="1349"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V列に色付け</v>
      </c>
      <c r="AW40" s="1336"/>
      <c r="AX40" s="1337"/>
      <c r="AY40" s="175"/>
      <c r="AZ40" s="175"/>
      <c r="BA40" s="175"/>
      <c r="BB40" s="175"/>
      <c r="BC40" s="175"/>
      <c r="BD40" s="175"/>
      <c r="BE40" s="175"/>
      <c r="BF40" s="175"/>
      <c r="BG40" s="175"/>
      <c r="BH40" s="175"/>
      <c r="BI40" s="175"/>
      <c r="BJ40" s="175"/>
      <c r="BK40" s="175"/>
      <c r="BL40" s="555" t="str">
        <f>G38</f>
        <v>千葉県</v>
      </c>
    </row>
    <row r="41" spans="1:64" ht="30" customHeight="1" thickBot="1">
      <c r="A41" s="1288"/>
      <c r="B41" s="1439"/>
      <c r="C41" s="1440"/>
      <c r="D41" s="1440"/>
      <c r="E41" s="1440"/>
      <c r="F41" s="1441"/>
      <c r="G41" s="1281"/>
      <c r="H41" s="1281"/>
      <c r="I41" s="1281"/>
      <c r="J41" s="1444"/>
      <c r="K41" s="1281"/>
      <c r="L41" s="1264"/>
      <c r="M41" s="1267"/>
      <c r="N41" s="662" t="str">
        <f>IF('別紙様式2-2（４・５月分）'!Q34="","",'別紙様式2-2（４・５月分）'!Q34)</f>
        <v>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ベア加算なし</v>
      </c>
      <c r="AX41" s="1337"/>
      <c r="AY41" s="175"/>
      <c r="AZ41" s="175"/>
      <c r="BA41" s="175"/>
      <c r="BB41" s="175"/>
      <c r="BC41" s="175"/>
      <c r="BD41" s="175"/>
      <c r="BE41" s="175"/>
      <c r="BF41" s="175"/>
      <c r="BG41" s="175"/>
      <c r="BH41" s="175"/>
      <c r="BI41" s="175"/>
      <c r="BJ41" s="175"/>
      <c r="BK41" s="175"/>
      <c r="BL41" s="555" t="str">
        <f>G38</f>
        <v>千葉県</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2189</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2113</v>
      </c>
      <c r="BA42" s="1247" t="s">
        <v>2114</v>
      </c>
      <c r="BB42" s="1247" t="s">
        <v>2115</v>
      </c>
      <c r="BC42" s="1247" t="s">
        <v>2116</v>
      </c>
      <c r="BD42" s="1247" t="str">
        <f>IF(AND(P42&lt;&gt;"新加算Ⅰ",P42&lt;&gt;"新加算Ⅱ",P42&lt;&gt;"新加算Ⅲ",P42&lt;&gt;"新加算Ⅳ"),P42,IF(Q44&lt;&gt;"",Q44,""))</f>
        <v/>
      </c>
      <c r="BE42" s="1247"/>
      <c r="BF42" s="1247" t="str">
        <f t="shared" ref="BF42" si="24">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5"/>
      <c r="C44" s="1300"/>
      <c r="D44" s="1300"/>
      <c r="E44" s="1300"/>
      <c r="F44" s="1301"/>
      <c r="G44" s="1280"/>
      <c r="H44" s="1280"/>
      <c r="I44" s="1280"/>
      <c r="J44" s="1443"/>
      <c r="K44" s="1280"/>
      <c r="L44" s="1263"/>
      <c r="M44" s="1445"/>
      <c r="N44" s="1400"/>
      <c r="O44" s="1421"/>
      <c r="P44" s="1401" t="s">
        <v>2196</v>
      </c>
      <c r="Q44" s="1403" t="str">
        <f>IFERROR(VLOOKUP('別紙様式2-2（４・５月分）'!AR35,【参考】数式用!$AT$5:$AV$22,3,FALSE),"")</f>
        <v/>
      </c>
      <c r="R44" s="1405" t="s">
        <v>2207</v>
      </c>
      <c r="S44" s="1447" t="str">
        <f>IFERROR(VLOOKUP(K42,【参考】数式用!$A$5:$AB$27,MATCH(Q44,【参考】数式用!$B$4:$AB$4,0)+1,0),"")</f>
        <v/>
      </c>
      <c r="T44" s="1409" t="s">
        <v>231</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5">IF(U44&lt;&gt;"","新規に適用","")</f>
        <v/>
      </c>
      <c r="AM44" s="1365">
        <f>IFERROR(IF(OR(N45="ベア加算",N45=""),0, IF(OR(U42="新加算Ⅰ",U42="新加算Ⅱ",U42="新加算Ⅲ",U42="新加算Ⅳ"),0,ROUNDDOWN(ROUND(L42*VLOOKUP(K42,【参考】数式用!$A$5:$I$27,MATCH("ベア加算",【参考】数式用!$B$4:$I$4,0)+1,0),0)*M42,0)*AG44)),"")</f>
        <v>0</v>
      </c>
      <c r="AN44" s="1345" t="str">
        <f t="shared" si="10"/>
        <v/>
      </c>
      <c r="AO44" s="1345" t="str">
        <f>IF(AND(U44&lt;&gt;"",AO42=""),"新規に適用",IF(AND(U44&lt;&gt;"",AO42&lt;&gt;""),"継続で適用",""))</f>
        <v/>
      </c>
      <c r="AP44" s="1391"/>
      <c r="AQ44" s="1345" t="str">
        <f>IF(AND(U44&lt;&gt;"",AQ42=""),"新規に適用",IF(AND(U44&lt;&gt;"",AQ42&lt;&gt;""),"継続で適用",""))</f>
        <v/>
      </c>
      <c r="AR44" s="1349" t="str">
        <f t="shared" si="22"/>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288"/>
      <c r="B45" s="1439"/>
      <c r="C45" s="1440"/>
      <c r="D45" s="1440"/>
      <c r="E45" s="1440"/>
      <c r="F45" s="1441"/>
      <c r="G45" s="1281"/>
      <c r="H45" s="1281"/>
      <c r="I45" s="1281"/>
      <c r="J45" s="1444"/>
      <c r="K45" s="1281"/>
      <c r="L45" s="1264"/>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2189</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2113</v>
      </c>
      <c r="BA46" s="1247" t="s">
        <v>2114</v>
      </c>
      <c r="BB46" s="1247" t="s">
        <v>2115</v>
      </c>
      <c r="BC46" s="1247" t="s">
        <v>2116</v>
      </c>
      <c r="BD46" s="1247" t="str">
        <f>IF(AND(P46&lt;&gt;"新加算Ⅰ",P46&lt;&gt;"新加算Ⅱ",P46&lt;&gt;"新加算Ⅲ",P46&lt;&gt;"新加算Ⅳ"),P46,IF(Q48&lt;&gt;"",Q48,""))</f>
        <v/>
      </c>
      <c r="BE46" s="1247"/>
      <c r="BF46" s="1247" t="str">
        <f t="shared" ref="BF46" si="27">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5"/>
      <c r="C48" s="1300"/>
      <c r="D48" s="1300"/>
      <c r="E48" s="1300"/>
      <c r="F48" s="1301"/>
      <c r="G48" s="1280"/>
      <c r="H48" s="1280"/>
      <c r="I48" s="1280"/>
      <c r="J48" s="1443"/>
      <c r="K48" s="1280"/>
      <c r="L48" s="1263"/>
      <c r="M48" s="1266"/>
      <c r="N48" s="1400"/>
      <c r="O48" s="1421"/>
      <c r="P48" s="1401" t="s">
        <v>2196</v>
      </c>
      <c r="Q48" s="1403" t="str">
        <f>IFERROR(VLOOKUP('別紙様式2-2（４・５月分）'!AR38,【参考】数式用!$AT$5:$AV$22,3,FALSE),"")</f>
        <v/>
      </c>
      <c r="R48" s="1405" t="s">
        <v>2207</v>
      </c>
      <c r="S48" s="1407" t="str">
        <f>IFERROR(VLOOKUP(K46,【参考】数式用!$A$5:$AB$27,MATCH(Q48,【参考】数式用!$B$4:$AB$4,0)+1,0),"")</f>
        <v/>
      </c>
      <c r="T48" s="1409" t="s">
        <v>231</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28">IF(U48&lt;&gt;"","新規に適用","")</f>
        <v/>
      </c>
      <c r="AM48" s="1365">
        <f>IFERROR(IF(OR(N49="ベア加算",N49=""),0, IF(OR(U46="新加算Ⅰ",U46="新加算Ⅱ",U46="新加算Ⅲ",U46="新加算Ⅳ"),0,ROUNDDOWN(ROUND(L46*VLOOKUP(K46,【参考】数式用!$A$5:$I$27,MATCH("ベア加算",【参考】数式用!$B$4:$I$4,0)+1,0),0)*M46,0)*AG48)),"")</f>
        <v>0</v>
      </c>
      <c r="AN48" s="1345" t="str">
        <f t="shared" si="10"/>
        <v/>
      </c>
      <c r="AO48" s="1345" t="str">
        <f>IF(AND(U48&lt;&gt;"",AO46=""),"新規に適用",IF(AND(U48&lt;&gt;"",AO46&lt;&gt;""),"継続で適用",""))</f>
        <v/>
      </c>
      <c r="AP48" s="1391"/>
      <c r="AQ48" s="1345" t="str">
        <f>IF(AND(U48&lt;&gt;"",AQ46=""),"新規に適用",IF(AND(U48&lt;&gt;"",AQ46&lt;&gt;""),"継続で適用",""))</f>
        <v/>
      </c>
      <c r="AR48" s="1349" t="str">
        <f t="shared" si="22"/>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288"/>
      <c r="B49" s="1439"/>
      <c r="C49" s="1440"/>
      <c r="D49" s="1440"/>
      <c r="E49" s="1440"/>
      <c r="F49" s="1441"/>
      <c r="G49" s="1281"/>
      <c r="H49" s="1281"/>
      <c r="I49" s="1281"/>
      <c r="J49" s="1444"/>
      <c r="K49" s="1281"/>
      <c r="L49" s="1264"/>
      <c r="M49" s="1267"/>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2189</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2113</v>
      </c>
      <c r="BA50" s="1247" t="s">
        <v>2114</v>
      </c>
      <c r="BB50" s="1247" t="s">
        <v>2115</v>
      </c>
      <c r="BC50" s="1247" t="s">
        <v>2116</v>
      </c>
      <c r="BD50" s="1247" t="str">
        <f>IF(AND(P50&lt;&gt;"新加算Ⅰ",P50&lt;&gt;"新加算Ⅱ",P50&lt;&gt;"新加算Ⅲ",P50&lt;&gt;"新加算Ⅳ"),P50,IF(Q52&lt;&gt;"",Q52,""))</f>
        <v/>
      </c>
      <c r="BE50" s="1247"/>
      <c r="BF50" s="1247" t="str">
        <f t="shared" ref="BF50" si="30">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5"/>
      <c r="C52" s="1510"/>
      <c r="D52" s="1510"/>
      <c r="E52" s="1510"/>
      <c r="F52" s="1301"/>
      <c r="G52" s="1280"/>
      <c r="H52" s="1280"/>
      <c r="I52" s="1280"/>
      <c r="J52" s="1443"/>
      <c r="K52" s="1280"/>
      <c r="L52" s="1263"/>
      <c r="M52" s="1445"/>
      <c r="N52" s="1400"/>
      <c r="O52" s="1421"/>
      <c r="P52" s="1401" t="s">
        <v>2196</v>
      </c>
      <c r="Q52" s="1403" t="str">
        <f>IFERROR(VLOOKUP('別紙様式2-2（４・５月分）'!AR41,【参考】数式用!$AT$5:$AV$22,3,FALSE),"")</f>
        <v/>
      </c>
      <c r="R52" s="1405" t="s">
        <v>2207</v>
      </c>
      <c r="S52" s="1447" t="str">
        <f>IFERROR(VLOOKUP(K50,【参考】数式用!$A$5:$AB$27,MATCH(Q52,【参考】数式用!$B$4:$AB$4,0)+1,0),"")</f>
        <v/>
      </c>
      <c r="T52" s="1409" t="s">
        <v>231</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1">IF(U52&lt;&gt;"","新規に適用","")</f>
        <v/>
      </c>
      <c r="AM52" s="1365">
        <f>IFERROR(IF(OR(N53="ベア加算",N53=""),0, IF(OR(U50="新加算Ⅰ",U50="新加算Ⅱ",U50="新加算Ⅲ",U50="新加算Ⅳ"),0,ROUNDDOWN(ROUND(L50*VLOOKUP(K50,【参考】数式用!$A$5:$I$27,MATCH("ベア加算",【参考】数式用!$B$4:$I$4,0)+1,0),0)*M50,0)*AG52)),"")</f>
        <v>0</v>
      </c>
      <c r="AN52" s="1345" t="str">
        <f t="shared" si="10"/>
        <v/>
      </c>
      <c r="AO52" s="1345" t="str">
        <f>IF(AND(U52&lt;&gt;"",AO50=""),"新規に適用",IF(AND(U52&lt;&gt;"",AO50&lt;&gt;""),"継続で適用",""))</f>
        <v/>
      </c>
      <c r="AP52" s="1391"/>
      <c r="AQ52" s="1345" t="str">
        <f>IF(AND(U52&lt;&gt;"",AQ50=""),"新規に適用",IF(AND(U52&lt;&gt;"",AQ50&lt;&gt;""),"継続で適用",""))</f>
        <v/>
      </c>
      <c r="AR52" s="1349" t="str">
        <f t="shared" si="22"/>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288"/>
      <c r="B53" s="1439"/>
      <c r="C53" s="1440"/>
      <c r="D53" s="1440"/>
      <c r="E53" s="1440"/>
      <c r="F53" s="1441"/>
      <c r="G53" s="1281"/>
      <c r="H53" s="1281"/>
      <c r="I53" s="1281"/>
      <c r="J53" s="1444"/>
      <c r="K53" s="1281"/>
      <c r="L53" s="1264"/>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2189</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2113</v>
      </c>
      <c r="BA54" s="1247" t="s">
        <v>2114</v>
      </c>
      <c r="BB54" s="1247" t="s">
        <v>2115</v>
      </c>
      <c r="BC54" s="1247" t="s">
        <v>2116</v>
      </c>
      <c r="BD54" s="1247" t="str">
        <f>IF(AND(P54&lt;&gt;"新加算Ⅰ",P54&lt;&gt;"新加算Ⅱ",P54&lt;&gt;"新加算Ⅲ",P54&lt;&gt;"新加算Ⅳ"),P54,IF(Q56&lt;&gt;"",Q56,""))</f>
        <v/>
      </c>
      <c r="BE54" s="1247"/>
      <c r="BF54" s="1247" t="str">
        <f t="shared" ref="BF54" si="33">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5"/>
      <c r="C56" s="1300"/>
      <c r="D56" s="1300"/>
      <c r="E56" s="1300"/>
      <c r="F56" s="1301"/>
      <c r="G56" s="1280"/>
      <c r="H56" s="1280"/>
      <c r="I56" s="1280"/>
      <c r="J56" s="1443"/>
      <c r="K56" s="1280"/>
      <c r="L56" s="1263"/>
      <c r="M56" s="1266"/>
      <c r="N56" s="1400"/>
      <c r="O56" s="1421"/>
      <c r="P56" s="1401" t="s">
        <v>2196</v>
      </c>
      <c r="Q56" s="1403" t="str">
        <f>IFERROR(VLOOKUP('別紙様式2-2（４・５月分）'!AR44,【参考】数式用!$AT$5:$AV$22,3,FALSE),"")</f>
        <v/>
      </c>
      <c r="R56" s="1405" t="s">
        <v>2207</v>
      </c>
      <c r="S56" s="1407" t="str">
        <f>IFERROR(VLOOKUP(K54,【参考】数式用!$A$5:$AB$27,MATCH(Q56,【参考】数式用!$B$4:$AB$4,0)+1,0),"")</f>
        <v/>
      </c>
      <c r="T56" s="1409" t="s">
        <v>231</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34">IF(U56&lt;&gt;"","新規に適用","")</f>
        <v/>
      </c>
      <c r="AM56" s="1365">
        <f>IFERROR(IF(OR(N57="ベア加算",N57=""),0, IF(OR(U54="新加算Ⅰ",U54="新加算Ⅱ",U54="新加算Ⅲ",U54="新加算Ⅳ"),0,ROUNDDOWN(ROUND(L54*VLOOKUP(K54,【参考】数式用!$A$5:$I$27,MATCH("ベア加算",【参考】数式用!$B$4:$I$4,0)+1,0),0)*M54,0)*AG56)),"")</f>
        <v>0</v>
      </c>
      <c r="AN56" s="1345" t="str">
        <f t="shared" si="10"/>
        <v/>
      </c>
      <c r="AO56" s="1345" t="str">
        <f>IF(AND(U56&lt;&gt;"",AO54=""),"新規に適用",IF(AND(U56&lt;&gt;"",AO54&lt;&gt;""),"継続で適用",""))</f>
        <v/>
      </c>
      <c r="AP56" s="1391"/>
      <c r="AQ56" s="1345" t="str">
        <f>IF(AND(U56&lt;&gt;"",AQ54=""),"新規に適用",IF(AND(U56&lt;&gt;"",AQ54&lt;&gt;""),"継続で適用",""))</f>
        <v/>
      </c>
      <c r="AR56" s="1349" t="str">
        <f t="shared" si="22"/>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288"/>
      <c r="B57" s="1439"/>
      <c r="C57" s="1440"/>
      <c r="D57" s="1440"/>
      <c r="E57" s="1440"/>
      <c r="F57" s="1441"/>
      <c r="G57" s="1281"/>
      <c r="H57" s="1281"/>
      <c r="I57" s="1281"/>
      <c r="J57" s="1444"/>
      <c r="K57" s="1281"/>
      <c r="L57" s="1264"/>
      <c r="M57" s="1267"/>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2189</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2113</v>
      </c>
      <c r="BA58" s="1247" t="s">
        <v>2114</v>
      </c>
      <c r="BB58" s="1247" t="s">
        <v>2115</v>
      </c>
      <c r="BC58" s="1247" t="s">
        <v>2116</v>
      </c>
      <c r="BD58" s="1247" t="str">
        <f>IF(AND(P58&lt;&gt;"新加算Ⅰ",P58&lt;&gt;"新加算Ⅱ",P58&lt;&gt;"新加算Ⅲ",P58&lt;&gt;"新加算Ⅳ"),P58,IF(Q60&lt;&gt;"",Q60,""))</f>
        <v/>
      </c>
      <c r="BE58" s="1247"/>
      <c r="BF58" s="1247" t="str">
        <f t="shared" ref="BF58" si="36">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5"/>
      <c r="C60" s="1300"/>
      <c r="D60" s="1300"/>
      <c r="E60" s="1300"/>
      <c r="F60" s="1301"/>
      <c r="G60" s="1280"/>
      <c r="H60" s="1280"/>
      <c r="I60" s="1280"/>
      <c r="J60" s="1443"/>
      <c r="K60" s="1280"/>
      <c r="L60" s="1263"/>
      <c r="M60" s="1445"/>
      <c r="N60" s="1400"/>
      <c r="O60" s="1421"/>
      <c r="P60" s="1401" t="s">
        <v>2196</v>
      </c>
      <c r="Q60" s="1403" t="str">
        <f>IFERROR(VLOOKUP('別紙様式2-2（４・５月分）'!AR47,【参考】数式用!$AT$5:$AV$22,3,FALSE),"")</f>
        <v/>
      </c>
      <c r="R60" s="1405" t="s">
        <v>2207</v>
      </c>
      <c r="S60" s="1447" t="str">
        <f>IFERROR(VLOOKUP(K58,【参考】数式用!$A$5:$AB$27,MATCH(Q60,【参考】数式用!$B$4:$AB$4,0)+1,0),"")</f>
        <v/>
      </c>
      <c r="T60" s="1409" t="s">
        <v>231</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37">IF(U60&lt;&gt;"","新規に適用","")</f>
        <v/>
      </c>
      <c r="AM60" s="1365">
        <f>IFERROR(IF(OR(N61="ベア加算",N61=""),0, IF(OR(U58="新加算Ⅰ",U58="新加算Ⅱ",U58="新加算Ⅲ",U58="新加算Ⅳ"),0,ROUNDDOWN(ROUND(L58*VLOOKUP(K58,【参考】数式用!$A$5:$I$27,MATCH("ベア加算",【参考】数式用!$B$4:$I$4,0)+1,0),0)*M58,0)*AG60)),"")</f>
        <v>0</v>
      </c>
      <c r="AN60" s="1345" t="str">
        <f t="shared" si="10"/>
        <v/>
      </c>
      <c r="AO60" s="1345" t="str">
        <f>IF(AND(U60&lt;&gt;"",AO58=""),"新規に適用",IF(AND(U60&lt;&gt;"",AO58&lt;&gt;""),"継続で適用",""))</f>
        <v/>
      </c>
      <c r="AP60" s="1391"/>
      <c r="AQ60" s="1345" t="str">
        <f>IF(AND(U60&lt;&gt;"",AQ58=""),"新規に適用",IF(AND(U60&lt;&gt;"",AQ58&lt;&gt;""),"継続で適用",""))</f>
        <v/>
      </c>
      <c r="AR60" s="1349" t="str">
        <f t="shared" si="22"/>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288"/>
      <c r="B61" s="1439"/>
      <c r="C61" s="1440"/>
      <c r="D61" s="1440"/>
      <c r="E61" s="1440"/>
      <c r="F61" s="1441"/>
      <c r="G61" s="1281"/>
      <c r="H61" s="1281"/>
      <c r="I61" s="1281"/>
      <c r="J61" s="1444"/>
      <c r="K61" s="1281"/>
      <c r="L61" s="1264"/>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2189</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2113</v>
      </c>
      <c r="BA62" s="1247" t="s">
        <v>2114</v>
      </c>
      <c r="BB62" s="1247" t="s">
        <v>2115</v>
      </c>
      <c r="BC62" s="1247" t="s">
        <v>2116</v>
      </c>
      <c r="BD62" s="1247" t="str">
        <f>IF(AND(P62&lt;&gt;"新加算Ⅰ",P62&lt;&gt;"新加算Ⅱ",P62&lt;&gt;"新加算Ⅲ",P62&lt;&gt;"新加算Ⅳ"),P62,IF(Q64&lt;&gt;"",Q64,""))</f>
        <v/>
      </c>
      <c r="BE62" s="1247"/>
      <c r="BF62" s="1247" t="str">
        <f t="shared" ref="BF62" si="39">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5"/>
      <c r="C64" s="1300"/>
      <c r="D64" s="1300"/>
      <c r="E64" s="1300"/>
      <c r="F64" s="1301"/>
      <c r="G64" s="1280"/>
      <c r="H64" s="1280"/>
      <c r="I64" s="1280"/>
      <c r="J64" s="1443"/>
      <c r="K64" s="1280"/>
      <c r="L64" s="1263"/>
      <c r="M64" s="1266"/>
      <c r="N64" s="1400"/>
      <c r="O64" s="1421"/>
      <c r="P64" s="1401" t="s">
        <v>2196</v>
      </c>
      <c r="Q64" s="1403" t="str">
        <f>IFERROR(VLOOKUP('別紙様式2-2（４・５月分）'!AR50,【参考】数式用!$AT$5:$AV$22,3,FALSE),"")</f>
        <v/>
      </c>
      <c r="R64" s="1405" t="s">
        <v>2207</v>
      </c>
      <c r="S64" s="1407" t="str">
        <f>IFERROR(VLOOKUP(K62,【参考】数式用!$A$5:$AB$27,MATCH(Q64,【参考】数式用!$B$4:$AB$4,0)+1,0),"")</f>
        <v/>
      </c>
      <c r="T64" s="1409" t="s">
        <v>231</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0">IF(U64&lt;&gt;"","新規に適用","")</f>
        <v/>
      </c>
      <c r="AM64" s="1365">
        <f>IFERROR(IF(OR(N65="ベア加算",N65=""),0, IF(OR(U62="新加算Ⅰ",U62="新加算Ⅱ",U62="新加算Ⅲ",U62="新加算Ⅳ"),0,ROUNDDOWN(ROUND(L62*VLOOKUP(K62,【参考】数式用!$A$5:$I$27,MATCH("ベア加算",【参考】数式用!$B$4:$I$4,0)+1,0),0)*M62,0)*AG64)),"")</f>
        <v>0</v>
      </c>
      <c r="AN64" s="1345" t="str">
        <f t="shared" si="10"/>
        <v/>
      </c>
      <c r="AO64" s="1345" t="str">
        <f>IF(AND(U64&lt;&gt;"",AO62=""),"新規に適用",IF(AND(U64&lt;&gt;"",AO62&lt;&gt;""),"継続で適用",""))</f>
        <v/>
      </c>
      <c r="AP64" s="1391"/>
      <c r="AQ64" s="1345" t="str">
        <f>IF(AND(U64&lt;&gt;"",AQ62=""),"新規に適用",IF(AND(U64&lt;&gt;"",AQ62&lt;&gt;""),"継続で適用",""))</f>
        <v/>
      </c>
      <c r="AR64" s="1349" t="str">
        <f t="shared" si="22"/>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288"/>
      <c r="B65" s="1439"/>
      <c r="C65" s="1440"/>
      <c r="D65" s="1440"/>
      <c r="E65" s="1440"/>
      <c r="F65" s="1441"/>
      <c r="G65" s="1281"/>
      <c r="H65" s="1281"/>
      <c r="I65" s="1281"/>
      <c r="J65" s="1444"/>
      <c r="K65" s="1281"/>
      <c r="L65" s="1264"/>
      <c r="M65" s="1267"/>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2189</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2113</v>
      </c>
      <c r="BA66" s="1247" t="s">
        <v>2114</v>
      </c>
      <c r="BB66" s="1247" t="s">
        <v>2115</v>
      </c>
      <c r="BC66" s="1247" t="s">
        <v>2116</v>
      </c>
      <c r="BD66" s="1247" t="str">
        <f>IF(AND(P66&lt;&gt;"新加算Ⅰ",P66&lt;&gt;"新加算Ⅱ",P66&lt;&gt;"新加算Ⅲ",P66&lt;&gt;"新加算Ⅳ"),P66,IF(Q68&lt;&gt;"",Q68,""))</f>
        <v/>
      </c>
      <c r="BE66" s="1247"/>
      <c r="BF66" s="1247" t="str">
        <f t="shared" ref="BF66" si="42">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5"/>
      <c r="C68" s="1300"/>
      <c r="D68" s="1300"/>
      <c r="E68" s="1300"/>
      <c r="F68" s="1301"/>
      <c r="G68" s="1280"/>
      <c r="H68" s="1280"/>
      <c r="I68" s="1280"/>
      <c r="J68" s="1443"/>
      <c r="K68" s="1280"/>
      <c r="L68" s="1263"/>
      <c r="M68" s="1445"/>
      <c r="N68" s="1400"/>
      <c r="O68" s="1421"/>
      <c r="P68" s="1401" t="s">
        <v>2196</v>
      </c>
      <c r="Q68" s="1403" t="str">
        <f>IFERROR(VLOOKUP('別紙様式2-2（４・５月分）'!AR53,【参考】数式用!$AT$5:$AV$22,3,FALSE),"")</f>
        <v/>
      </c>
      <c r="R68" s="1405" t="s">
        <v>2207</v>
      </c>
      <c r="S68" s="1447" t="str">
        <f>IFERROR(VLOOKUP(K66,【参考】数式用!$A$5:$AB$27,MATCH(Q68,【参考】数式用!$B$4:$AB$4,0)+1,0),"")</f>
        <v/>
      </c>
      <c r="T68" s="1409" t="s">
        <v>231</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43">IF(U68&lt;&gt;"","新規に適用","")</f>
        <v/>
      </c>
      <c r="AM68" s="1365">
        <f>IFERROR(IF(OR(N69="ベア加算",N69=""),0, IF(OR(U66="新加算Ⅰ",U66="新加算Ⅱ",U66="新加算Ⅲ",U66="新加算Ⅳ"),0,ROUNDDOWN(ROUND(L66*VLOOKUP(K66,【参考】数式用!$A$5:$I$27,MATCH("ベア加算",【参考】数式用!$B$4:$I$4,0)+1,0),0)*M66,0)*AG68)),"")</f>
        <v>0</v>
      </c>
      <c r="AN68" s="1345" t="str">
        <f t="shared" si="10"/>
        <v/>
      </c>
      <c r="AO68" s="1345" t="str">
        <f>IF(AND(U68&lt;&gt;"",AO66=""),"新規に適用",IF(AND(U68&lt;&gt;"",AO66&lt;&gt;""),"継続で適用",""))</f>
        <v/>
      </c>
      <c r="AP68" s="1391"/>
      <c r="AQ68" s="1345" t="str">
        <f>IF(AND(U68&lt;&gt;"",AQ66=""),"新規に適用",IF(AND(U68&lt;&gt;"",AQ66&lt;&gt;""),"継続で適用",""))</f>
        <v/>
      </c>
      <c r="AR68" s="1349" t="str">
        <f t="shared" si="22"/>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288"/>
      <c r="B69" s="1439"/>
      <c r="C69" s="1440"/>
      <c r="D69" s="1440"/>
      <c r="E69" s="1440"/>
      <c r="F69" s="1441"/>
      <c r="G69" s="1281"/>
      <c r="H69" s="1281"/>
      <c r="I69" s="1281"/>
      <c r="J69" s="1444"/>
      <c r="K69" s="1281"/>
      <c r="L69" s="1264"/>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2189</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2113</v>
      </c>
      <c r="BA70" s="1247" t="s">
        <v>2114</v>
      </c>
      <c r="BB70" s="1247" t="s">
        <v>2115</v>
      </c>
      <c r="BC70" s="1247" t="s">
        <v>2116</v>
      </c>
      <c r="BD70" s="1247" t="str">
        <f>IF(AND(P70&lt;&gt;"新加算Ⅰ",P70&lt;&gt;"新加算Ⅱ",P70&lt;&gt;"新加算Ⅲ",P70&lt;&gt;"新加算Ⅳ"),P70,IF(Q72&lt;&gt;"",Q72,""))</f>
        <v/>
      </c>
      <c r="BE70" s="1247"/>
      <c r="BF70" s="1247" t="str">
        <f t="shared" ref="BF70" si="4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5"/>
      <c r="C72" s="1300"/>
      <c r="D72" s="1300"/>
      <c r="E72" s="1300"/>
      <c r="F72" s="1301"/>
      <c r="G72" s="1280"/>
      <c r="H72" s="1280"/>
      <c r="I72" s="1280"/>
      <c r="J72" s="1443"/>
      <c r="K72" s="1280"/>
      <c r="L72" s="1263"/>
      <c r="M72" s="1266"/>
      <c r="N72" s="1400"/>
      <c r="O72" s="1421"/>
      <c r="P72" s="1401" t="s">
        <v>2196</v>
      </c>
      <c r="Q72" s="1403" t="str">
        <f>IFERROR(VLOOKUP('別紙様式2-2（４・５月分）'!AR56,【参考】数式用!$AT$5:$AV$22,3,FALSE),"")</f>
        <v/>
      </c>
      <c r="R72" s="1405" t="s">
        <v>2207</v>
      </c>
      <c r="S72" s="1407" t="str">
        <f>IFERROR(VLOOKUP(K70,【参考】数式用!$A$5:$AB$27,MATCH(Q72,【参考】数式用!$B$4:$AB$4,0)+1,0),"")</f>
        <v/>
      </c>
      <c r="T72" s="1409" t="s">
        <v>231</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46">IF(U72&lt;&gt;"","新規に適用","")</f>
        <v/>
      </c>
      <c r="AM72" s="1365">
        <f>IFERROR(IF(OR(N73="ベア加算",N73=""),0, IF(OR(U70="新加算Ⅰ",U70="新加算Ⅱ",U70="新加算Ⅲ",U70="新加算Ⅳ"),0,ROUNDDOWN(ROUND(L70*VLOOKUP(K70,【参考】数式用!$A$5:$I$27,MATCH("ベア加算",【参考】数式用!$B$4:$I$4,0)+1,0),0)*M70,0)*AG72)),"")</f>
        <v>0</v>
      </c>
      <c r="AN72" s="1345" t="str">
        <f t="shared" si="10"/>
        <v/>
      </c>
      <c r="AO72" s="1345" t="str">
        <f>IF(AND(U72&lt;&gt;"",AO70=""),"新規に適用",IF(AND(U72&lt;&gt;"",AO70&lt;&gt;""),"継続で適用",""))</f>
        <v/>
      </c>
      <c r="AP72" s="1391"/>
      <c r="AQ72" s="1345" t="str">
        <f>IF(AND(U72&lt;&gt;"",AQ70=""),"新規に適用",IF(AND(U72&lt;&gt;"",AQ70&lt;&gt;""),"継続で適用",""))</f>
        <v/>
      </c>
      <c r="AR72" s="1349" t="str">
        <f t="shared" si="22"/>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288"/>
      <c r="B73" s="1439"/>
      <c r="C73" s="1440"/>
      <c r="D73" s="1440"/>
      <c r="E73" s="1440"/>
      <c r="F73" s="1441"/>
      <c r="G73" s="1281"/>
      <c r="H73" s="1281"/>
      <c r="I73" s="1281"/>
      <c r="J73" s="1444"/>
      <c r="K73" s="1281"/>
      <c r="L73" s="1264"/>
      <c r="M73" s="1267"/>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2189</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2113</v>
      </c>
      <c r="BA74" s="1247" t="s">
        <v>2114</v>
      </c>
      <c r="BB74" s="1247" t="s">
        <v>2115</v>
      </c>
      <c r="BC74" s="1247" t="s">
        <v>2116</v>
      </c>
      <c r="BD74" s="1247" t="str">
        <f>IF(AND(P74&lt;&gt;"新加算Ⅰ",P74&lt;&gt;"新加算Ⅱ",P74&lt;&gt;"新加算Ⅲ",P74&lt;&gt;"新加算Ⅳ"),P74,IF(Q76&lt;&gt;"",Q76,""))</f>
        <v/>
      </c>
      <c r="BE74" s="1247"/>
      <c r="BF74" s="1247" t="str">
        <f t="shared" ref="BF74" si="48">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5"/>
      <c r="C76" s="1300"/>
      <c r="D76" s="1300"/>
      <c r="E76" s="1300"/>
      <c r="F76" s="1301"/>
      <c r="G76" s="1280"/>
      <c r="H76" s="1280"/>
      <c r="I76" s="1280"/>
      <c r="J76" s="1443"/>
      <c r="K76" s="1280"/>
      <c r="L76" s="1263"/>
      <c r="M76" s="1445"/>
      <c r="N76" s="1400"/>
      <c r="O76" s="1421"/>
      <c r="P76" s="1401" t="s">
        <v>2196</v>
      </c>
      <c r="Q76" s="1403" t="str">
        <f>IFERROR(VLOOKUP('別紙様式2-2（４・５月分）'!AR59,【参考】数式用!$AT$5:$AV$22,3,FALSE),"")</f>
        <v/>
      </c>
      <c r="R76" s="1405" t="s">
        <v>2207</v>
      </c>
      <c r="S76" s="1447" t="str">
        <f>IFERROR(VLOOKUP(K74,【参考】数式用!$A$5:$AB$27,MATCH(Q76,【参考】数式用!$B$4:$AB$4,0)+1,0),"")</f>
        <v/>
      </c>
      <c r="T76" s="1409" t="s">
        <v>231</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49">IF(U76&lt;&gt;"","新規に適用","")</f>
        <v/>
      </c>
      <c r="AM76" s="1365">
        <f>IFERROR(IF(OR(N77="ベア加算",N77=""),0, IF(OR(U74="新加算Ⅰ",U74="新加算Ⅱ",U74="新加算Ⅲ",U74="新加算Ⅳ"),0,ROUNDDOWN(ROUND(L74*VLOOKUP(K74,【参考】数式用!$A$5:$I$27,MATCH("ベア加算",【参考】数式用!$B$4:$I$4,0)+1,0),0)*M74,0)*AG76)),"")</f>
        <v>0</v>
      </c>
      <c r="AN76" s="1345" t="str">
        <f t="shared" si="10"/>
        <v/>
      </c>
      <c r="AO76" s="1345" t="str">
        <f>IF(AND(U76&lt;&gt;"",AO74=""),"新規に適用",IF(AND(U76&lt;&gt;"",AO74&lt;&gt;""),"継続で適用",""))</f>
        <v/>
      </c>
      <c r="AP76" s="1391"/>
      <c r="AQ76" s="1345" t="str">
        <f>IF(AND(U76&lt;&gt;"",AQ74=""),"新規に適用",IF(AND(U76&lt;&gt;"",AQ74&lt;&gt;""),"継続で適用",""))</f>
        <v/>
      </c>
      <c r="AR76" s="1349" t="str">
        <f t="shared" si="22"/>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288"/>
      <c r="B77" s="1439"/>
      <c r="C77" s="1440"/>
      <c r="D77" s="1440"/>
      <c r="E77" s="1440"/>
      <c r="F77" s="1441"/>
      <c r="G77" s="1281"/>
      <c r="H77" s="1281"/>
      <c r="I77" s="1281"/>
      <c r="J77" s="1444"/>
      <c r="K77" s="1281"/>
      <c r="L77" s="1264"/>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2189</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2113</v>
      </c>
      <c r="BA78" s="1247" t="s">
        <v>2114</v>
      </c>
      <c r="BB78" s="1247" t="s">
        <v>2115</v>
      </c>
      <c r="BC78" s="1247" t="s">
        <v>2116</v>
      </c>
      <c r="BD78" s="1247" t="str">
        <f>IF(AND(P78&lt;&gt;"新加算Ⅰ",P78&lt;&gt;"新加算Ⅱ",P78&lt;&gt;"新加算Ⅲ",P78&lt;&gt;"新加算Ⅳ"),P78,IF(Q80&lt;&gt;"",Q80,""))</f>
        <v/>
      </c>
      <c r="BE78" s="1247"/>
      <c r="BF78" s="1247" t="str">
        <f t="shared" ref="BF78" si="51">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5"/>
      <c r="C80" s="1300"/>
      <c r="D80" s="1300"/>
      <c r="E80" s="1300"/>
      <c r="F80" s="1301"/>
      <c r="G80" s="1280"/>
      <c r="H80" s="1280"/>
      <c r="I80" s="1280"/>
      <c r="J80" s="1443"/>
      <c r="K80" s="1280"/>
      <c r="L80" s="1263"/>
      <c r="M80" s="1266"/>
      <c r="N80" s="1400"/>
      <c r="O80" s="1421"/>
      <c r="P80" s="1401" t="s">
        <v>2196</v>
      </c>
      <c r="Q80" s="1403" t="str">
        <f>IFERROR(VLOOKUP('別紙様式2-2（４・５月分）'!AR62,【参考】数式用!$AT$5:$AV$22,3,FALSE),"")</f>
        <v/>
      </c>
      <c r="R80" s="1405" t="s">
        <v>2207</v>
      </c>
      <c r="S80" s="1407" t="str">
        <f>IFERROR(VLOOKUP(K78,【参考】数式用!$A$5:$AB$27,MATCH(Q80,【参考】数式用!$B$4:$AB$4,0)+1,0),"")</f>
        <v/>
      </c>
      <c r="T80" s="1409" t="s">
        <v>231</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52">IF(U80&lt;&gt;"","新規に適用","")</f>
        <v/>
      </c>
      <c r="AM80" s="1365">
        <f>IFERROR(IF(OR(N81="ベア加算",N81=""),0, IF(OR(U78="新加算Ⅰ",U78="新加算Ⅱ",U78="新加算Ⅲ",U78="新加算Ⅳ"),0,ROUNDDOWN(ROUND(L78*VLOOKUP(K78,【参考】数式用!$A$5:$I$27,MATCH("ベア加算",【参考】数式用!$B$4:$I$4,0)+1,0),0)*M78,0)*AG80)),"")</f>
        <v>0</v>
      </c>
      <c r="AN80" s="1345" t="str">
        <f t="shared" si="10"/>
        <v/>
      </c>
      <c r="AO80" s="1345" t="str">
        <f>IF(AND(U80&lt;&gt;"",AO78=""),"新規に適用",IF(AND(U80&lt;&gt;"",AO78&lt;&gt;""),"継続で適用",""))</f>
        <v/>
      </c>
      <c r="AP80" s="1391"/>
      <c r="AQ80" s="1345" t="str">
        <f>IF(AND(U80&lt;&gt;"",AQ78=""),"新規に適用",IF(AND(U80&lt;&gt;"",AQ78&lt;&gt;""),"継続で適用",""))</f>
        <v/>
      </c>
      <c r="AR80" s="1349" t="str">
        <f t="shared" si="22"/>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288"/>
      <c r="B81" s="1439"/>
      <c r="C81" s="1440"/>
      <c r="D81" s="1440"/>
      <c r="E81" s="1440"/>
      <c r="F81" s="1441"/>
      <c r="G81" s="1281"/>
      <c r="H81" s="1281"/>
      <c r="I81" s="1281"/>
      <c r="J81" s="1444"/>
      <c r="K81" s="1281"/>
      <c r="L81" s="1264"/>
      <c r="M81" s="1267"/>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2189</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4">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2113</v>
      </c>
      <c r="BA82" s="1247" t="s">
        <v>2114</v>
      </c>
      <c r="BB82" s="1247" t="s">
        <v>2115</v>
      </c>
      <c r="BC82" s="1247" t="s">
        <v>2116</v>
      </c>
      <c r="BD82" s="1247" t="str">
        <f>IF(AND(P82&lt;&gt;"新加算Ⅰ",P82&lt;&gt;"新加算Ⅱ",P82&lt;&gt;"新加算Ⅲ",P82&lt;&gt;"新加算Ⅳ"),P82,IF(Q84&lt;&gt;"",Q84,""))</f>
        <v/>
      </c>
      <c r="BE82" s="1247"/>
      <c r="BF82" s="1247" t="str">
        <f t="shared" ref="BF82" si="55">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5"/>
      <c r="C84" s="1300"/>
      <c r="D84" s="1300"/>
      <c r="E84" s="1300"/>
      <c r="F84" s="1301"/>
      <c r="G84" s="1280"/>
      <c r="H84" s="1280"/>
      <c r="I84" s="1280"/>
      <c r="J84" s="1443"/>
      <c r="K84" s="1280"/>
      <c r="L84" s="1263"/>
      <c r="M84" s="1445"/>
      <c r="N84" s="1400"/>
      <c r="O84" s="1421"/>
      <c r="P84" s="1401" t="s">
        <v>2196</v>
      </c>
      <c r="Q84" s="1403" t="str">
        <f>IFERROR(VLOOKUP('別紙様式2-2（４・５月分）'!AR65,【参考】数式用!$AT$5:$AV$22,3,FALSE),"")</f>
        <v/>
      </c>
      <c r="R84" s="1405" t="s">
        <v>2207</v>
      </c>
      <c r="S84" s="1447" t="str">
        <f>IFERROR(VLOOKUP(K82,【参考】数式用!$A$5:$AB$27,MATCH(Q84,【参考】数式用!$B$4:$AB$4,0)+1,0),"")</f>
        <v/>
      </c>
      <c r="T84" s="1409" t="s">
        <v>231</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57">IF(U84&lt;&gt;"","新規に適用","")</f>
        <v/>
      </c>
      <c r="AM84" s="1365">
        <f>IFERROR(IF(OR(N85="ベア加算",N85=""),0, IF(OR(U82="新加算Ⅰ",U82="新加算Ⅱ",U82="新加算Ⅲ",U82="新加算Ⅳ"),0,ROUNDDOWN(ROUND(L82*VLOOKUP(K82,【参考】数式用!$A$5:$I$27,MATCH("ベア加算",【参考】数式用!$B$4:$I$4,0)+1,0),0)*M82,0)*AG84)),"")</f>
        <v>0</v>
      </c>
      <c r="AN84" s="1345" t="str">
        <f t="shared" si="10"/>
        <v/>
      </c>
      <c r="AO84" s="1345" t="str">
        <f>IF(AND(U84&lt;&gt;"",AO82=""),"新規に適用",IF(AND(U84&lt;&gt;"",AO82&lt;&gt;""),"継続で適用",""))</f>
        <v/>
      </c>
      <c r="AP84" s="1391"/>
      <c r="AQ84" s="1345" t="str">
        <f>IF(AND(U84&lt;&gt;"",AQ82=""),"新規に適用",IF(AND(U84&lt;&gt;"",AQ82&lt;&gt;""),"継続で適用",""))</f>
        <v/>
      </c>
      <c r="AR84" s="1349" t="str">
        <f t="shared" si="22"/>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288"/>
      <c r="B85" s="1439"/>
      <c r="C85" s="1440"/>
      <c r="D85" s="1440"/>
      <c r="E85" s="1440"/>
      <c r="F85" s="1441"/>
      <c r="G85" s="1281"/>
      <c r="H85" s="1281"/>
      <c r="I85" s="1281"/>
      <c r="J85" s="1444"/>
      <c r="K85" s="1281"/>
      <c r="L85" s="1264"/>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2189</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4"/>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2113</v>
      </c>
      <c r="BA86" s="1247" t="s">
        <v>2114</v>
      </c>
      <c r="BB86" s="1247" t="s">
        <v>2115</v>
      </c>
      <c r="BC86" s="1247" t="s">
        <v>2116</v>
      </c>
      <c r="BD86" s="1247" t="str">
        <f>IF(AND(P86&lt;&gt;"新加算Ⅰ",P86&lt;&gt;"新加算Ⅱ",P86&lt;&gt;"新加算Ⅲ",P86&lt;&gt;"新加算Ⅳ"),P86,IF(Q88&lt;&gt;"",Q88,""))</f>
        <v/>
      </c>
      <c r="BE86" s="1247"/>
      <c r="BF86" s="1247" t="str">
        <f t="shared" ref="BF86" si="59">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5"/>
      <c r="C88" s="1300"/>
      <c r="D88" s="1300"/>
      <c r="E88" s="1300"/>
      <c r="F88" s="1301"/>
      <c r="G88" s="1280"/>
      <c r="H88" s="1280"/>
      <c r="I88" s="1280"/>
      <c r="J88" s="1443"/>
      <c r="K88" s="1280"/>
      <c r="L88" s="1263"/>
      <c r="M88" s="1266"/>
      <c r="N88" s="1400"/>
      <c r="O88" s="1421"/>
      <c r="P88" s="1401" t="s">
        <v>2196</v>
      </c>
      <c r="Q88" s="1403" t="str">
        <f>IFERROR(VLOOKUP('別紙様式2-2（４・５月分）'!AR68,【参考】数式用!$AT$5:$AV$22,3,FALSE),"")</f>
        <v/>
      </c>
      <c r="R88" s="1405" t="s">
        <v>2207</v>
      </c>
      <c r="S88" s="1407" t="str">
        <f>IFERROR(VLOOKUP(K86,【参考】数式用!$A$5:$AB$27,MATCH(Q88,【参考】数式用!$B$4:$AB$4,0)+1,0),"")</f>
        <v/>
      </c>
      <c r="T88" s="1409" t="s">
        <v>231</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60">IF(U88&lt;&gt;"","新規に適用","")</f>
        <v/>
      </c>
      <c r="AM88" s="1365">
        <f>IFERROR(IF(OR(N89="ベア加算",N89=""),0, IF(OR(U86="新加算Ⅰ",U86="新加算Ⅱ",U86="新加算Ⅲ",U86="新加算Ⅳ"),0,ROUNDDOWN(ROUND(L86*VLOOKUP(K86,【参考】数式用!$A$5:$I$27,MATCH("ベア加算",【参考】数式用!$B$4:$I$4,0)+1,0),0)*M86,0)*AG88)),"")</f>
        <v>0</v>
      </c>
      <c r="AN88" s="1345" t="str">
        <f t="shared" si="10"/>
        <v/>
      </c>
      <c r="AO88" s="1345" t="str">
        <f>IF(AND(U88&lt;&gt;"",AO86=""),"新規に適用",IF(AND(U88&lt;&gt;"",AO86&lt;&gt;""),"継続で適用",""))</f>
        <v/>
      </c>
      <c r="AP88" s="1391"/>
      <c r="AQ88" s="1345" t="str">
        <f>IF(AND(U88&lt;&gt;"",AQ86=""),"新規に適用",IF(AND(U88&lt;&gt;"",AQ86&lt;&gt;""),"継続で適用",""))</f>
        <v/>
      </c>
      <c r="AR88" s="1349" t="str">
        <f t="shared" si="22"/>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288"/>
      <c r="B89" s="1439"/>
      <c r="C89" s="1440"/>
      <c r="D89" s="1440"/>
      <c r="E89" s="1440"/>
      <c r="F89" s="1441"/>
      <c r="G89" s="1281"/>
      <c r="H89" s="1281"/>
      <c r="I89" s="1281"/>
      <c r="J89" s="1444"/>
      <c r="K89" s="1281"/>
      <c r="L89" s="1264"/>
      <c r="M89" s="1267"/>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2189</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4"/>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2113</v>
      </c>
      <c r="BA90" s="1247" t="s">
        <v>2114</v>
      </c>
      <c r="BB90" s="1247" t="s">
        <v>2115</v>
      </c>
      <c r="BC90" s="1247" t="s">
        <v>2116</v>
      </c>
      <c r="BD90" s="1247" t="str">
        <f>IF(AND(P90&lt;&gt;"新加算Ⅰ",P90&lt;&gt;"新加算Ⅱ",P90&lt;&gt;"新加算Ⅲ",P90&lt;&gt;"新加算Ⅳ"),P90,IF(Q92&lt;&gt;"",Q92,""))</f>
        <v/>
      </c>
      <c r="BE90" s="1247"/>
      <c r="BF90" s="1247" t="str">
        <f t="shared" ref="BF90" si="62">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5"/>
      <c r="C92" s="1300"/>
      <c r="D92" s="1300"/>
      <c r="E92" s="1300"/>
      <c r="F92" s="1301"/>
      <c r="G92" s="1280"/>
      <c r="H92" s="1280"/>
      <c r="I92" s="1280"/>
      <c r="J92" s="1443"/>
      <c r="K92" s="1280"/>
      <c r="L92" s="1263"/>
      <c r="M92" s="1445"/>
      <c r="N92" s="1400"/>
      <c r="O92" s="1421"/>
      <c r="P92" s="1401" t="s">
        <v>2196</v>
      </c>
      <c r="Q92" s="1403" t="str">
        <f>IFERROR(VLOOKUP('別紙様式2-2（４・５月分）'!AR71,【参考】数式用!$AT$5:$AV$22,3,FALSE),"")</f>
        <v/>
      </c>
      <c r="R92" s="1405" t="s">
        <v>2207</v>
      </c>
      <c r="S92" s="1447" t="str">
        <f>IFERROR(VLOOKUP(K90,【参考】数式用!$A$5:$AB$27,MATCH(Q92,【参考】数式用!$B$4:$AB$4,0)+1,0),"")</f>
        <v/>
      </c>
      <c r="T92" s="1409" t="s">
        <v>231</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63">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AN152" si="64">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2"/>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288"/>
      <c r="B93" s="1439"/>
      <c r="C93" s="1440"/>
      <c r="D93" s="1440"/>
      <c r="E93" s="1440"/>
      <c r="F93" s="1441"/>
      <c r="G93" s="1281"/>
      <c r="H93" s="1281"/>
      <c r="I93" s="1281"/>
      <c r="J93" s="1444"/>
      <c r="K93" s="1281"/>
      <c r="L93" s="1264"/>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2189</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4"/>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2113</v>
      </c>
      <c r="BA94" s="1247" t="s">
        <v>2114</v>
      </c>
      <c r="BB94" s="1247" t="s">
        <v>2115</v>
      </c>
      <c r="BC94" s="1247" t="s">
        <v>2116</v>
      </c>
      <c r="BD94" s="1247" t="str">
        <f>IF(AND(P94&lt;&gt;"新加算Ⅰ",P94&lt;&gt;"新加算Ⅱ",P94&lt;&gt;"新加算Ⅲ",P94&lt;&gt;"新加算Ⅳ"),P94,IF(Q96&lt;&gt;"",Q96,""))</f>
        <v/>
      </c>
      <c r="BE94" s="1247"/>
      <c r="BF94" s="1247" t="str">
        <f t="shared" ref="BF94" si="66">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5"/>
      <c r="C96" s="1300"/>
      <c r="D96" s="1300"/>
      <c r="E96" s="1300"/>
      <c r="F96" s="1301"/>
      <c r="G96" s="1280"/>
      <c r="H96" s="1280"/>
      <c r="I96" s="1280"/>
      <c r="J96" s="1443"/>
      <c r="K96" s="1280"/>
      <c r="L96" s="1263"/>
      <c r="M96" s="1266"/>
      <c r="N96" s="1400"/>
      <c r="O96" s="1421"/>
      <c r="P96" s="1401" t="s">
        <v>2196</v>
      </c>
      <c r="Q96" s="1403" t="str">
        <f>IFERROR(VLOOKUP('別紙様式2-2（４・５月分）'!AR74,【参考】数式用!$AT$5:$AV$22,3,FALSE),"")</f>
        <v/>
      </c>
      <c r="R96" s="1405" t="s">
        <v>2207</v>
      </c>
      <c r="S96" s="1407" t="str">
        <f>IFERROR(VLOOKUP(K94,【参考】数式用!$A$5:$AB$27,MATCH(Q96,【参考】数式用!$B$4:$AB$4,0)+1,0),"")</f>
        <v/>
      </c>
      <c r="T96" s="1409" t="s">
        <v>231</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67">IF(U96&lt;&gt;"","新規に適用","")</f>
        <v/>
      </c>
      <c r="AM96" s="1365">
        <f>IFERROR(IF(OR(N97="ベア加算",N97=""),0, IF(OR(U94="新加算Ⅰ",U94="新加算Ⅱ",U94="新加算Ⅲ",U94="新加算Ⅳ"),0,ROUNDDOWN(ROUND(L94*VLOOKUP(K94,【参考】数式用!$A$5:$I$27,MATCH("ベア加算",【参考】数式用!$B$4:$I$4,0)+1,0),0)*M94,0)*AG96)),"")</f>
        <v>0</v>
      </c>
      <c r="AN96" s="1345" t="str">
        <f t="shared" si="64"/>
        <v/>
      </c>
      <c r="AO96" s="1345" t="str">
        <f>IF(AND(U96&lt;&gt;"",AO94=""),"新規に適用",IF(AND(U96&lt;&gt;"",AO94&lt;&gt;""),"継続で適用",""))</f>
        <v/>
      </c>
      <c r="AP96" s="1391"/>
      <c r="AQ96" s="1345" t="str">
        <f>IF(AND(U96&lt;&gt;"",AQ94=""),"新規に適用",IF(AND(U96&lt;&gt;"",AQ94&lt;&gt;""),"継続で適用",""))</f>
        <v/>
      </c>
      <c r="AR96" s="1349" t="str">
        <f t="shared" si="22"/>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288"/>
      <c r="B97" s="1439"/>
      <c r="C97" s="1440"/>
      <c r="D97" s="1440"/>
      <c r="E97" s="1440"/>
      <c r="F97" s="1441"/>
      <c r="G97" s="1281"/>
      <c r="H97" s="1281"/>
      <c r="I97" s="1281"/>
      <c r="J97" s="1444"/>
      <c r="K97" s="1281"/>
      <c r="L97" s="1264"/>
      <c r="M97" s="1267"/>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2189</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4"/>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2113</v>
      </c>
      <c r="BA98" s="1247" t="s">
        <v>2114</v>
      </c>
      <c r="BB98" s="1247" t="s">
        <v>2115</v>
      </c>
      <c r="BC98" s="1247" t="s">
        <v>2116</v>
      </c>
      <c r="BD98" s="1247" t="str">
        <f>IF(AND(P98&lt;&gt;"新加算Ⅰ",P98&lt;&gt;"新加算Ⅱ",P98&lt;&gt;"新加算Ⅲ",P98&lt;&gt;"新加算Ⅳ"),P98,IF(Q100&lt;&gt;"",Q100,""))</f>
        <v/>
      </c>
      <c r="BE98" s="1247"/>
      <c r="BF98" s="1247" t="str">
        <f t="shared" ref="BF98" si="69">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2196</v>
      </c>
      <c r="Q100" s="1403" t="str">
        <f>IFERROR(VLOOKUP('別紙様式2-2（４・５月分）'!AR77,【参考】数式用!$AT$5:$AV$22,3,FALSE),"")</f>
        <v/>
      </c>
      <c r="R100" s="1405" t="s">
        <v>2207</v>
      </c>
      <c r="S100" s="1447" t="str">
        <f>IFERROR(VLOOKUP(K98,【参考】数式用!$A$5:$AB$27,MATCH(Q100,【参考】数式用!$B$4:$AB$4,0)+1,0),"")</f>
        <v/>
      </c>
      <c r="T100" s="1409" t="s">
        <v>231</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70">IF(U100&lt;&gt;"","新規に適用","")</f>
        <v/>
      </c>
      <c r="AM100" s="1365">
        <f>IFERROR(IF(OR(N101="ベア加算",N101=""),0, IF(OR(U98="新加算Ⅰ",U98="新加算Ⅱ",U98="新加算Ⅲ",U98="新加算Ⅳ"),0,ROUNDDOWN(ROUND(L98*VLOOKUP(K98,【参考】数式用!$A$5:$I$27,MATCH("ベア加算",【参考】数式用!$B$4:$I$4,0)+1,0),0)*M98,0)*AG100)),"")</f>
        <v>0</v>
      </c>
      <c r="AN100" s="1345" t="str">
        <f t="shared" si="64"/>
        <v/>
      </c>
      <c r="AO100" s="1345" t="str">
        <f>IF(AND(U100&lt;&gt;"",AO98=""),"新規に適用",IF(AND(U100&lt;&gt;"",AO98&lt;&gt;""),"継続で適用",""))</f>
        <v/>
      </c>
      <c r="AP100" s="1391"/>
      <c r="AQ100" s="1345" t="str">
        <f>IF(AND(U100&lt;&gt;"",AQ98=""),"新規に適用",IF(AND(U100&lt;&gt;"",AQ98&lt;&gt;""),"継続で適用",""))</f>
        <v/>
      </c>
      <c r="AR100" s="1349" t="str">
        <f t="shared" si="22"/>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288"/>
      <c r="B101" s="1439"/>
      <c r="C101" s="1440"/>
      <c r="D101" s="1440"/>
      <c r="E101" s="1440"/>
      <c r="F101" s="1441"/>
      <c r="G101" s="1281"/>
      <c r="H101" s="1281"/>
      <c r="I101" s="1281"/>
      <c r="J101" s="1444"/>
      <c r="K101" s="1281"/>
      <c r="L101" s="1264"/>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2189</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4"/>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2113</v>
      </c>
      <c r="BA102" s="1247" t="s">
        <v>2114</v>
      </c>
      <c r="BB102" s="1247" t="s">
        <v>2115</v>
      </c>
      <c r="BC102" s="1247" t="s">
        <v>2116</v>
      </c>
      <c r="BD102" s="1247" t="str">
        <f>IF(AND(P102&lt;&gt;"新加算Ⅰ",P102&lt;&gt;"新加算Ⅱ",P102&lt;&gt;"新加算Ⅲ",P102&lt;&gt;"新加算Ⅳ"),P102,IF(Q104&lt;&gt;"",Q104,""))</f>
        <v/>
      </c>
      <c r="BE102" s="1247"/>
      <c r="BF102" s="1247" t="str">
        <f t="shared" ref="BF102" si="72">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2196</v>
      </c>
      <c r="Q104" s="1403" t="str">
        <f>IFERROR(VLOOKUP('別紙様式2-2（４・５月分）'!AR80,【参考】数式用!$AT$5:$AV$22,3,FALSE),"")</f>
        <v/>
      </c>
      <c r="R104" s="1405" t="s">
        <v>2207</v>
      </c>
      <c r="S104" s="1447" t="str">
        <f>IFERROR(VLOOKUP(K102,【参考】数式用!$A$5:$AB$27,MATCH(Q104,【参考】数式用!$B$4:$AB$4,0)+1,0),"")</f>
        <v/>
      </c>
      <c r="T104" s="1409" t="s">
        <v>231</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73">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si="64"/>
        <v/>
      </c>
      <c r="AO104" s="1345" t="str">
        <f>IF(AND(U104&lt;&gt;"",AO102=""),"新規に適用",IF(AND(U104&lt;&gt;"",AO102&lt;&gt;""),"継続で適用",""))</f>
        <v/>
      </c>
      <c r="AP104" s="1391"/>
      <c r="AQ104" s="1345" t="str">
        <f>IF(AND(U104&lt;&gt;"",AQ102=""),"新規に適用",IF(AND(U104&lt;&gt;"",AQ102&lt;&gt;""),"継続で適用",""))</f>
        <v/>
      </c>
      <c r="AR104" s="1349"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288"/>
      <c r="B105" s="1439"/>
      <c r="C105" s="1440"/>
      <c r="D105" s="1440"/>
      <c r="E105" s="1440"/>
      <c r="F105" s="1441"/>
      <c r="G105" s="1281"/>
      <c r="H105" s="1281"/>
      <c r="I105" s="1281"/>
      <c r="J105" s="1444"/>
      <c r="K105" s="1281"/>
      <c r="L105" s="1264"/>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2189</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4"/>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2113</v>
      </c>
      <c r="BA106" s="1247" t="s">
        <v>2114</v>
      </c>
      <c r="BB106" s="1247" t="s">
        <v>2115</v>
      </c>
      <c r="BC106" s="1247" t="s">
        <v>2116</v>
      </c>
      <c r="BD106" s="1247" t="str">
        <f>IF(AND(P106&lt;&gt;"新加算Ⅰ",P106&lt;&gt;"新加算Ⅱ",P106&lt;&gt;"新加算Ⅲ",P106&lt;&gt;"新加算Ⅳ"),P106,IF(Q108&lt;&gt;"",Q108,""))</f>
        <v/>
      </c>
      <c r="BE106" s="1247"/>
      <c r="BF106" s="1247" t="str">
        <f t="shared" ref="BF106" si="76">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2196</v>
      </c>
      <c r="Q108" s="1403" t="str">
        <f>IFERROR(VLOOKUP('別紙様式2-2（４・５月分）'!AR83,【参考】数式用!$AT$5:$AV$22,3,FALSE),"")</f>
        <v/>
      </c>
      <c r="R108" s="1405" t="s">
        <v>2207</v>
      </c>
      <c r="S108" s="1407" t="str">
        <f>IFERROR(VLOOKUP(K106,【参考】数式用!$A$5:$AB$27,MATCH(Q108,【参考】数式用!$B$4:$AB$4,0)+1,0),"")</f>
        <v/>
      </c>
      <c r="T108" s="1409" t="s">
        <v>231</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77">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si="64"/>
        <v/>
      </c>
      <c r="AO108" s="1345" t="str">
        <f>IF(AND(U108&lt;&gt;"",AO106=""),"新規に適用",IF(AND(U108&lt;&gt;"",AO106&lt;&gt;""),"継続で適用",""))</f>
        <v/>
      </c>
      <c r="AP108" s="1391"/>
      <c r="AQ108" s="1345" t="str">
        <f>IF(AND(U108&lt;&gt;"",AQ106=""),"新規に適用",IF(AND(U108&lt;&gt;"",AQ106&lt;&gt;""),"継続で適用",""))</f>
        <v/>
      </c>
      <c r="AR108" s="1349" t="str">
        <f t="shared" si="74"/>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288"/>
      <c r="B109" s="1439"/>
      <c r="C109" s="1440"/>
      <c r="D109" s="1440"/>
      <c r="E109" s="1440"/>
      <c r="F109" s="1441"/>
      <c r="G109" s="1281"/>
      <c r="H109" s="1281"/>
      <c r="I109" s="1281"/>
      <c r="J109" s="1444"/>
      <c r="K109" s="1281"/>
      <c r="L109" s="1264"/>
      <c r="M109" s="1267"/>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2189</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4"/>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2113</v>
      </c>
      <c r="BA110" s="1247" t="s">
        <v>2114</v>
      </c>
      <c r="BB110" s="1247" t="s">
        <v>2115</v>
      </c>
      <c r="BC110" s="1247" t="s">
        <v>2116</v>
      </c>
      <c r="BD110" s="1247" t="str">
        <f>IF(AND(P110&lt;&gt;"新加算Ⅰ",P110&lt;&gt;"新加算Ⅱ",P110&lt;&gt;"新加算Ⅲ",P110&lt;&gt;"新加算Ⅳ"),P110,IF(Q112&lt;&gt;"",Q112,""))</f>
        <v/>
      </c>
      <c r="BE110" s="1247"/>
      <c r="BF110" s="1247" t="str">
        <f t="shared" ref="BF110" si="79">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2196</v>
      </c>
      <c r="Q112" s="1403" t="str">
        <f>IFERROR(VLOOKUP('別紙様式2-2（４・５月分）'!AR86,【参考】数式用!$AT$5:$AV$22,3,FALSE),"")</f>
        <v/>
      </c>
      <c r="R112" s="1405" t="s">
        <v>2207</v>
      </c>
      <c r="S112" s="1447" t="str">
        <f>IFERROR(VLOOKUP(K110,【参考】数式用!$A$5:$AB$27,MATCH(Q112,【参考】数式用!$B$4:$AB$4,0)+1,0),"")</f>
        <v/>
      </c>
      <c r="T112" s="1409" t="s">
        <v>231</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80">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si="64"/>
        <v/>
      </c>
      <c r="AO112" s="1345" t="str">
        <f>IF(AND(U112&lt;&gt;"",AO110=""),"新規に適用",IF(AND(U112&lt;&gt;"",AO110&lt;&gt;""),"継続で適用",""))</f>
        <v/>
      </c>
      <c r="AP112" s="1391"/>
      <c r="AQ112" s="1345" t="str">
        <f>IF(AND(U112&lt;&gt;"",AQ110=""),"新規に適用",IF(AND(U112&lt;&gt;"",AQ110&lt;&gt;""),"継続で適用",""))</f>
        <v/>
      </c>
      <c r="AR112" s="1349" t="str">
        <f t="shared" si="74"/>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288"/>
      <c r="B113" s="1439"/>
      <c r="C113" s="1440"/>
      <c r="D113" s="1440"/>
      <c r="E113" s="1440"/>
      <c r="F113" s="1441"/>
      <c r="G113" s="1281"/>
      <c r="H113" s="1281"/>
      <c r="I113" s="1281"/>
      <c r="J113" s="1444"/>
      <c r="K113" s="1281"/>
      <c r="L113" s="1264"/>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2189</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4"/>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2113</v>
      </c>
      <c r="BA114" s="1247" t="s">
        <v>2114</v>
      </c>
      <c r="BB114" s="1247" t="s">
        <v>2115</v>
      </c>
      <c r="BC114" s="1247" t="s">
        <v>2116</v>
      </c>
      <c r="BD114" s="1247" t="str">
        <f>IF(AND(P114&lt;&gt;"新加算Ⅰ",P114&lt;&gt;"新加算Ⅱ",P114&lt;&gt;"新加算Ⅲ",P114&lt;&gt;"新加算Ⅳ"),P114,IF(Q116&lt;&gt;"",Q116,""))</f>
        <v/>
      </c>
      <c r="BE114" s="1247"/>
      <c r="BF114" s="1247" t="str">
        <f t="shared" ref="BF114" si="8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2196</v>
      </c>
      <c r="Q116" s="1403" t="str">
        <f>IFERROR(VLOOKUP('別紙様式2-2（４・５月分）'!AR89,【参考】数式用!$AT$5:$AV$22,3,FALSE),"")</f>
        <v/>
      </c>
      <c r="R116" s="1405" t="s">
        <v>2207</v>
      </c>
      <c r="S116" s="1407" t="str">
        <f>IFERROR(VLOOKUP(K114,【参考】数式用!$A$5:$AB$27,MATCH(Q116,【参考】数式用!$B$4:$AB$4,0)+1,0),"")</f>
        <v/>
      </c>
      <c r="T116" s="1409" t="s">
        <v>231</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8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si="64"/>
        <v/>
      </c>
      <c r="AO116" s="1345" t="str">
        <f>IF(AND(U116&lt;&gt;"",AO114=""),"新規に適用",IF(AND(U116&lt;&gt;"",AO114&lt;&gt;""),"継続で適用",""))</f>
        <v/>
      </c>
      <c r="AP116" s="1391"/>
      <c r="AQ116" s="1345" t="str">
        <f>IF(AND(U116&lt;&gt;"",AQ114=""),"新規に適用",IF(AND(U116&lt;&gt;"",AQ114&lt;&gt;""),"継続で適用",""))</f>
        <v/>
      </c>
      <c r="AR116" s="1349" t="str">
        <f t="shared" si="74"/>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288"/>
      <c r="B117" s="1439"/>
      <c r="C117" s="1440"/>
      <c r="D117" s="1440"/>
      <c r="E117" s="1440"/>
      <c r="F117" s="1441"/>
      <c r="G117" s="1281"/>
      <c r="H117" s="1281"/>
      <c r="I117" s="1281"/>
      <c r="J117" s="1444"/>
      <c r="K117" s="1281"/>
      <c r="L117" s="1264"/>
      <c r="M117" s="1267"/>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2189</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4"/>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2113</v>
      </c>
      <c r="BA118" s="1247" t="s">
        <v>2114</v>
      </c>
      <c r="BB118" s="1247" t="s">
        <v>2115</v>
      </c>
      <c r="BC118" s="1247" t="s">
        <v>2116</v>
      </c>
      <c r="BD118" s="1247" t="str">
        <f>IF(AND(P118&lt;&gt;"新加算Ⅰ",P118&lt;&gt;"新加算Ⅱ",P118&lt;&gt;"新加算Ⅲ",P118&lt;&gt;"新加算Ⅳ"),P118,IF(Q120&lt;&gt;"",Q120,""))</f>
        <v/>
      </c>
      <c r="BE118" s="1247"/>
      <c r="BF118" s="1247" t="str">
        <f t="shared" ref="BF118" si="85">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2196</v>
      </c>
      <c r="Q120" s="1403" t="str">
        <f>IFERROR(VLOOKUP('別紙様式2-2（４・５月分）'!AR92,【参考】数式用!$AT$5:$AV$22,3,FALSE),"")</f>
        <v/>
      </c>
      <c r="R120" s="1405" t="s">
        <v>2207</v>
      </c>
      <c r="S120" s="1447" t="str">
        <f>IFERROR(VLOOKUP(K118,【参考】数式用!$A$5:$AB$27,MATCH(Q120,【参考】数式用!$B$4:$AB$4,0)+1,0),"")</f>
        <v/>
      </c>
      <c r="T120" s="1409" t="s">
        <v>231</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86">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si="64"/>
        <v/>
      </c>
      <c r="AO120" s="1345" t="str">
        <f>IF(AND(U120&lt;&gt;"",AO118=""),"新規に適用",IF(AND(U120&lt;&gt;"",AO118&lt;&gt;""),"継続で適用",""))</f>
        <v/>
      </c>
      <c r="AP120" s="1391"/>
      <c r="AQ120" s="1345" t="str">
        <f>IF(AND(U120&lt;&gt;"",AQ118=""),"新規に適用",IF(AND(U120&lt;&gt;"",AQ118&lt;&gt;""),"継続で適用",""))</f>
        <v/>
      </c>
      <c r="AR120" s="1349" t="str">
        <f t="shared" si="74"/>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288"/>
      <c r="B121" s="1439"/>
      <c r="C121" s="1440"/>
      <c r="D121" s="1440"/>
      <c r="E121" s="1440"/>
      <c r="F121" s="1441"/>
      <c r="G121" s="1281"/>
      <c r="H121" s="1281"/>
      <c r="I121" s="1281"/>
      <c r="J121" s="1444"/>
      <c r="K121" s="1281"/>
      <c r="L121" s="1264"/>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2189</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4"/>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2113</v>
      </c>
      <c r="BA122" s="1247" t="s">
        <v>2114</v>
      </c>
      <c r="BB122" s="1247" t="s">
        <v>2115</v>
      </c>
      <c r="BC122" s="1247" t="s">
        <v>2116</v>
      </c>
      <c r="BD122" s="1247" t="str">
        <f>IF(AND(P122&lt;&gt;"新加算Ⅰ",P122&lt;&gt;"新加算Ⅱ",P122&lt;&gt;"新加算Ⅲ",P122&lt;&gt;"新加算Ⅳ"),P122,IF(Q124&lt;&gt;"",Q124,""))</f>
        <v/>
      </c>
      <c r="BE122" s="1247"/>
      <c r="BF122" s="1247" t="str">
        <f t="shared" ref="BF122" si="88">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2196</v>
      </c>
      <c r="Q124" s="1403" t="str">
        <f>IFERROR(VLOOKUP('別紙様式2-2（４・５月分）'!AR95,【参考】数式用!$AT$5:$AV$22,3,FALSE),"")</f>
        <v/>
      </c>
      <c r="R124" s="1405" t="s">
        <v>2207</v>
      </c>
      <c r="S124" s="1407" t="str">
        <f>IFERROR(VLOOKUP(K122,【参考】数式用!$A$5:$AB$27,MATCH(Q124,【参考】数式用!$B$4:$AB$4,0)+1,0),"")</f>
        <v/>
      </c>
      <c r="T124" s="1409" t="s">
        <v>231</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89">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si="64"/>
        <v/>
      </c>
      <c r="AO124" s="1345" t="str">
        <f>IF(AND(U124&lt;&gt;"",AO122=""),"新規に適用",IF(AND(U124&lt;&gt;"",AO122&lt;&gt;""),"継続で適用",""))</f>
        <v/>
      </c>
      <c r="AP124" s="1391"/>
      <c r="AQ124" s="1345" t="str">
        <f>IF(AND(U124&lt;&gt;"",AQ122=""),"新規に適用",IF(AND(U124&lt;&gt;"",AQ122&lt;&gt;""),"継続で適用",""))</f>
        <v/>
      </c>
      <c r="AR124" s="1349" t="str">
        <f t="shared" si="74"/>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288"/>
      <c r="B125" s="1439"/>
      <c r="C125" s="1440"/>
      <c r="D125" s="1440"/>
      <c r="E125" s="1440"/>
      <c r="F125" s="1441"/>
      <c r="G125" s="1281"/>
      <c r="H125" s="1281"/>
      <c r="I125" s="1281"/>
      <c r="J125" s="1444"/>
      <c r="K125" s="1281"/>
      <c r="L125" s="1264"/>
      <c r="M125" s="1267"/>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2189</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4"/>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2113</v>
      </c>
      <c r="BA126" s="1247" t="s">
        <v>2114</v>
      </c>
      <c r="BB126" s="1247" t="s">
        <v>2115</v>
      </c>
      <c r="BC126" s="1247" t="s">
        <v>2116</v>
      </c>
      <c r="BD126" s="1247" t="str">
        <f>IF(AND(P126&lt;&gt;"新加算Ⅰ",P126&lt;&gt;"新加算Ⅱ",P126&lt;&gt;"新加算Ⅲ",P126&lt;&gt;"新加算Ⅳ"),P126,IF(Q128&lt;&gt;"",Q128,""))</f>
        <v/>
      </c>
      <c r="BE126" s="1247"/>
      <c r="BF126" s="1247" t="str">
        <f t="shared" ref="BF126" si="91">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2196</v>
      </c>
      <c r="Q128" s="1403" t="str">
        <f>IFERROR(VLOOKUP('別紙様式2-2（４・５月分）'!AR98,【参考】数式用!$AT$5:$AV$22,3,FALSE),"")</f>
        <v/>
      </c>
      <c r="R128" s="1405" t="s">
        <v>2207</v>
      </c>
      <c r="S128" s="1447" t="str">
        <f>IFERROR(VLOOKUP(K126,【参考】数式用!$A$5:$AB$27,MATCH(Q128,【参考】数式用!$B$4:$AB$4,0)+1,0),"")</f>
        <v/>
      </c>
      <c r="T128" s="1409" t="s">
        <v>231</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92">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si="64"/>
        <v/>
      </c>
      <c r="AO128" s="1345" t="str">
        <f>IF(AND(U128&lt;&gt;"",AO126=""),"新規に適用",IF(AND(U128&lt;&gt;"",AO126&lt;&gt;""),"継続で適用",""))</f>
        <v/>
      </c>
      <c r="AP128" s="1391"/>
      <c r="AQ128" s="1345" t="str">
        <f>IF(AND(U128&lt;&gt;"",AQ126=""),"新規に適用",IF(AND(U128&lt;&gt;"",AQ126&lt;&gt;""),"継続で適用",""))</f>
        <v/>
      </c>
      <c r="AR128" s="1349" t="str">
        <f t="shared" si="74"/>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288"/>
      <c r="B129" s="1439"/>
      <c r="C129" s="1440"/>
      <c r="D129" s="1440"/>
      <c r="E129" s="1440"/>
      <c r="F129" s="1441"/>
      <c r="G129" s="1281"/>
      <c r="H129" s="1281"/>
      <c r="I129" s="1281"/>
      <c r="J129" s="1444"/>
      <c r="K129" s="1281"/>
      <c r="L129" s="1264"/>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2189</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4"/>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2113</v>
      </c>
      <c r="BA130" s="1247" t="s">
        <v>2114</v>
      </c>
      <c r="BB130" s="1247" t="s">
        <v>2115</v>
      </c>
      <c r="BC130" s="1247" t="s">
        <v>2116</v>
      </c>
      <c r="BD130" s="1247" t="str">
        <f>IF(AND(P130&lt;&gt;"新加算Ⅰ",P130&lt;&gt;"新加算Ⅱ",P130&lt;&gt;"新加算Ⅲ",P130&lt;&gt;"新加算Ⅳ"),P130,IF(Q132&lt;&gt;"",Q132,""))</f>
        <v/>
      </c>
      <c r="BE130" s="1247"/>
      <c r="BF130" s="1247" t="str">
        <f t="shared" ref="BF130" si="94">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2196</v>
      </c>
      <c r="Q132" s="1403" t="str">
        <f>IFERROR(VLOOKUP('別紙様式2-2（４・５月分）'!AR101,【参考】数式用!$AT$5:$AV$22,3,FALSE),"")</f>
        <v/>
      </c>
      <c r="R132" s="1405" t="s">
        <v>2207</v>
      </c>
      <c r="S132" s="1407" t="str">
        <f>IFERROR(VLOOKUP(K130,【参考】数式用!$A$5:$AB$27,MATCH(Q132,【参考】数式用!$B$4:$AB$4,0)+1,0),"")</f>
        <v/>
      </c>
      <c r="T132" s="1409" t="s">
        <v>231</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95">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si="64"/>
        <v/>
      </c>
      <c r="AO132" s="1345" t="str">
        <f>IF(AND(U132&lt;&gt;"",AO130=""),"新規に適用",IF(AND(U132&lt;&gt;"",AO130&lt;&gt;""),"継続で適用",""))</f>
        <v/>
      </c>
      <c r="AP132" s="1391"/>
      <c r="AQ132" s="1345" t="str">
        <f>IF(AND(U132&lt;&gt;"",AQ130=""),"新規に適用",IF(AND(U132&lt;&gt;"",AQ130&lt;&gt;""),"継続で適用",""))</f>
        <v/>
      </c>
      <c r="AR132" s="1349" t="str">
        <f t="shared" si="74"/>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288"/>
      <c r="B133" s="1439"/>
      <c r="C133" s="1440"/>
      <c r="D133" s="1440"/>
      <c r="E133" s="1440"/>
      <c r="F133" s="1441"/>
      <c r="G133" s="1281"/>
      <c r="H133" s="1281"/>
      <c r="I133" s="1281"/>
      <c r="J133" s="1444"/>
      <c r="K133" s="1281"/>
      <c r="L133" s="1264"/>
      <c r="M133" s="1267"/>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2189</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4"/>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2113</v>
      </c>
      <c r="BA134" s="1247" t="s">
        <v>2114</v>
      </c>
      <c r="BB134" s="1247" t="s">
        <v>2115</v>
      </c>
      <c r="BC134" s="1247" t="s">
        <v>2116</v>
      </c>
      <c r="BD134" s="1247" t="str">
        <f>IF(AND(P134&lt;&gt;"新加算Ⅰ",P134&lt;&gt;"新加算Ⅱ",P134&lt;&gt;"新加算Ⅲ",P134&lt;&gt;"新加算Ⅳ"),P134,IF(Q136&lt;&gt;"",Q136,""))</f>
        <v/>
      </c>
      <c r="BE134" s="1247"/>
      <c r="BF134" s="1247" t="str">
        <f t="shared" ref="BF134" si="97">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2196</v>
      </c>
      <c r="Q136" s="1403" t="str">
        <f>IFERROR(VLOOKUP('別紙様式2-2（４・５月分）'!AR104,【参考】数式用!$AT$5:$AV$22,3,FALSE),"")</f>
        <v/>
      </c>
      <c r="R136" s="1405" t="s">
        <v>2207</v>
      </c>
      <c r="S136" s="1447" t="str">
        <f>IFERROR(VLOOKUP(K134,【参考】数式用!$A$5:$AB$27,MATCH(Q136,【参考】数式用!$B$4:$AB$4,0)+1,0),"")</f>
        <v/>
      </c>
      <c r="T136" s="1409" t="s">
        <v>231</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98">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si="64"/>
        <v/>
      </c>
      <c r="AO136" s="1345" t="str">
        <f>IF(AND(U136&lt;&gt;"",AO134=""),"新規に適用",IF(AND(U136&lt;&gt;"",AO134&lt;&gt;""),"継続で適用",""))</f>
        <v/>
      </c>
      <c r="AP136" s="1391"/>
      <c r="AQ136" s="1345" t="str">
        <f>IF(AND(U136&lt;&gt;"",AQ134=""),"新規に適用",IF(AND(U136&lt;&gt;"",AQ134&lt;&gt;""),"継続で適用",""))</f>
        <v/>
      </c>
      <c r="AR136" s="1349" t="str">
        <f t="shared" si="74"/>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288"/>
      <c r="B137" s="1439"/>
      <c r="C137" s="1440"/>
      <c r="D137" s="1440"/>
      <c r="E137" s="1440"/>
      <c r="F137" s="1441"/>
      <c r="G137" s="1281"/>
      <c r="H137" s="1281"/>
      <c r="I137" s="1281"/>
      <c r="J137" s="1444"/>
      <c r="K137" s="1281"/>
      <c r="L137" s="1264"/>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2189</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4"/>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2113</v>
      </c>
      <c r="BA138" s="1247" t="s">
        <v>2114</v>
      </c>
      <c r="BB138" s="1247" t="s">
        <v>2115</v>
      </c>
      <c r="BC138" s="1247" t="s">
        <v>2116</v>
      </c>
      <c r="BD138" s="1247" t="str">
        <f>IF(AND(P138&lt;&gt;"新加算Ⅰ",P138&lt;&gt;"新加算Ⅱ",P138&lt;&gt;"新加算Ⅲ",P138&lt;&gt;"新加算Ⅳ"),P138,IF(Q140&lt;&gt;"",Q140,""))</f>
        <v/>
      </c>
      <c r="BE138" s="1247"/>
      <c r="BF138" s="1247" t="str">
        <f t="shared" ref="BF138" si="100">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2196</v>
      </c>
      <c r="Q140" s="1403" t="str">
        <f>IFERROR(VLOOKUP('別紙様式2-2（４・５月分）'!AR107,【参考】数式用!$AT$5:$AV$22,3,FALSE),"")</f>
        <v/>
      </c>
      <c r="R140" s="1405" t="s">
        <v>2207</v>
      </c>
      <c r="S140" s="1407" t="str">
        <f>IFERROR(VLOOKUP(K138,【参考】数式用!$A$5:$AB$27,MATCH(Q140,【参考】数式用!$B$4:$AB$4,0)+1,0),"")</f>
        <v/>
      </c>
      <c r="T140" s="1409" t="s">
        <v>231</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01">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si="64"/>
        <v/>
      </c>
      <c r="AO140" s="1345" t="str">
        <f>IF(AND(U140&lt;&gt;"",AO138=""),"新規に適用",IF(AND(U140&lt;&gt;"",AO138&lt;&gt;""),"継続で適用",""))</f>
        <v/>
      </c>
      <c r="AP140" s="1391"/>
      <c r="AQ140" s="1345" t="str">
        <f>IF(AND(U140&lt;&gt;"",AQ138=""),"新規に適用",IF(AND(U140&lt;&gt;"",AQ138&lt;&gt;""),"継続で適用",""))</f>
        <v/>
      </c>
      <c r="AR140" s="1349" t="str">
        <f t="shared" si="74"/>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288"/>
      <c r="B141" s="1439"/>
      <c r="C141" s="1440"/>
      <c r="D141" s="1440"/>
      <c r="E141" s="1440"/>
      <c r="F141" s="1441"/>
      <c r="G141" s="1281"/>
      <c r="H141" s="1281"/>
      <c r="I141" s="1281"/>
      <c r="J141" s="1444"/>
      <c r="K141" s="1281"/>
      <c r="L141" s="1264"/>
      <c r="M141" s="1267"/>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2189</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4"/>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2113</v>
      </c>
      <c r="BA142" s="1247" t="s">
        <v>2114</v>
      </c>
      <c r="BB142" s="1247" t="s">
        <v>2115</v>
      </c>
      <c r="BC142" s="1247" t="s">
        <v>2116</v>
      </c>
      <c r="BD142" s="1247" t="str">
        <f>IF(AND(P142&lt;&gt;"新加算Ⅰ",P142&lt;&gt;"新加算Ⅱ",P142&lt;&gt;"新加算Ⅲ",P142&lt;&gt;"新加算Ⅳ"),P142,IF(Q144&lt;&gt;"",Q144,""))</f>
        <v/>
      </c>
      <c r="BE142" s="1247"/>
      <c r="BF142" s="1247" t="str">
        <f t="shared" ref="BF142" si="103">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2196</v>
      </c>
      <c r="Q144" s="1403" t="str">
        <f>IFERROR(VLOOKUP('別紙様式2-2（４・５月分）'!AR110,【参考】数式用!$AT$5:$AV$22,3,FALSE),"")</f>
        <v/>
      </c>
      <c r="R144" s="1405" t="s">
        <v>2207</v>
      </c>
      <c r="S144" s="1447" t="str">
        <f>IFERROR(VLOOKUP(K142,【参考】数式用!$A$5:$AB$27,MATCH(Q144,【参考】数式用!$B$4:$AB$4,0)+1,0),"")</f>
        <v/>
      </c>
      <c r="T144" s="1409" t="s">
        <v>231</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04">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si="64"/>
        <v/>
      </c>
      <c r="AO144" s="1345" t="str">
        <f>IF(AND(U144&lt;&gt;"",AO142=""),"新規に適用",IF(AND(U144&lt;&gt;"",AO142&lt;&gt;""),"継続で適用",""))</f>
        <v/>
      </c>
      <c r="AP144" s="1391"/>
      <c r="AQ144" s="1345" t="str">
        <f>IF(AND(U144&lt;&gt;"",AQ142=""),"新規に適用",IF(AND(U144&lt;&gt;"",AQ142&lt;&gt;""),"継続で適用",""))</f>
        <v/>
      </c>
      <c r="AR144" s="1349" t="str">
        <f t="shared" si="74"/>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288"/>
      <c r="B145" s="1439"/>
      <c r="C145" s="1440"/>
      <c r="D145" s="1440"/>
      <c r="E145" s="1440"/>
      <c r="F145" s="1441"/>
      <c r="G145" s="1281"/>
      <c r="H145" s="1281"/>
      <c r="I145" s="1281"/>
      <c r="J145" s="1444"/>
      <c r="K145" s="1281"/>
      <c r="L145" s="1264"/>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2189</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6">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2113</v>
      </c>
      <c r="BA146" s="1247" t="s">
        <v>2114</v>
      </c>
      <c r="BB146" s="1247" t="s">
        <v>2115</v>
      </c>
      <c r="BC146" s="1247" t="s">
        <v>2116</v>
      </c>
      <c r="BD146" s="1247" t="str">
        <f>IF(AND(P146&lt;&gt;"新加算Ⅰ",P146&lt;&gt;"新加算Ⅱ",P146&lt;&gt;"新加算Ⅲ",P146&lt;&gt;"新加算Ⅳ"),P146,IF(Q148&lt;&gt;"",Q148,""))</f>
        <v/>
      </c>
      <c r="BE146" s="1247"/>
      <c r="BF146" s="1247" t="str">
        <f t="shared" ref="BF146" si="107">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2196</v>
      </c>
      <c r="Q148" s="1403" t="str">
        <f>IFERROR(VLOOKUP('別紙様式2-2（４・５月分）'!AR113,【参考】数式用!$AT$5:$AV$22,3,FALSE),"")</f>
        <v/>
      </c>
      <c r="R148" s="1405" t="s">
        <v>2207</v>
      </c>
      <c r="S148" s="1407" t="str">
        <f>IFERROR(VLOOKUP(K146,【参考】数式用!$A$5:$AB$27,MATCH(Q148,【参考】数式用!$B$4:$AB$4,0)+1,0),"")</f>
        <v/>
      </c>
      <c r="T148" s="1409" t="s">
        <v>231</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09">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si="64"/>
        <v/>
      </c>
      <c r="AO148" s="1345" t="str">
        <f>IF(AND(U148&lt;&gt;"",AO146=""),"新規に適用",IF(AND(U148&lt;&gt;"",AO146&lt;&gt;""),"継続で適用",""))</f>
        <v/>
      </c>
      <c r="AP148" s="1391"/>
      <c r="AQ148" s="1345" t="str">
        <f>IF(AND(U148&lt;&gt;"",AQ146=""),"新規に適用",IF(AND(U148&lt;&gt;"",AQ146&lt;&gt;""),"継続で適用",""))</f>
        <v/>
      </c>
      <c r="AR148" s="1349" t="str">
        <f t="shared" si="74"/>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288"/>
      <c r="B149" s="1439"/>
      <c r="C149" s="1440"/>
      <c r="D149" s="1440"/>
      <c r="E149" s="1440"/>
      <c r="F149" s="1441"/>
      <c r="G149" s="1281"/>
      <c r="H149" s="1281"/>
      <c r="I149" s="1281"/>
      <c r="J149" s="1444"/>
      <c r="K149" s="1281"/>
      <c r="L149" s="1264"/>
      <c r="M149" s="1267"/>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2189</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6"/>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2113</v>
      </c>
      <c r="BA150" s="1247" t="s">
        <v>2114</v>
      </c>
      <c r="BB150" s="1247" t="s">
        <v>2115</v>
      </c>
      <c r="BC150" s="1247" t="s">
        <v>2116</v>
      </c>
      <c r="BD150" s="1247" t="str">
        <f>IF(AND(P150&lt;&gt;"新加算Ⅰ",P150&lt;&gt;"新加算Ⅱ",P150&lt;&gt;"新加算Ⅲ",P150&lt;&gt;"新加算Ⅳ"),P150,IF(Q152&lt;&gt;"",Q152,""))</f>
        <v/>
      </c>
      <c r="BE150" s="1247"/>
      <c r="BF150" s="1247" t="str">
        <f t="shared" ref="BF150" si="111">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2196</v>
      </c>
      <c r="Q152" s="1403" t="str">
        <f>IFERROR(VLOOKUP('別紙様式2-2（４・５月分）'!AR116,【参考】数式用!$AT$5:$AV$22,3,FALSE),"")</f>
        <v/>
      </c>
      <c r="R152" s="1405" t="s">
        <v>2207</v>
      </c>
      <c r="S152" s="1447" t="str">
        <f>IFERROR(VLOOKUP(K150,【参考】数式用!$A$5:$AB$27,MATCH(Q152,【参考】数式用!$B$4:$AB$4,0)+1,0),"")</f>
        <v/>
      </c>
      <c r="T152" s="1409" t="s">
        <v>231</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12">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si="64"/>
        <v/>
      </c>
      <c r="AO152" s="1345" t="str">
        <f>IF(AND(U152&lt;&gt;"",AO150=""),"新規に適用",IF(AND(U152&lt;&gt;"",AO150&lt;&gt;""),"継続で適用",""))</f>
        <v/>
      </c>
      <c r="AP152" s="1391"/>
      <c r="AQ152" s="1345" t="str">
        <f>IF(AND(U152&lt;&gt;"",AQ150=""),"新規に適用",IF(AND(U152&lt;&gt;"",AQ150&lt;&gt;""),"継続で適用",""))</f>
        <v/>
      </c>
      <c r="AR152" s="1349" t="str">
        <f t="shared" si="74"/>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288"/>
      <c r="B153" s="1439"/>
      <c r="C153" s="1440"/>
      <c r="D153" s="1440"/>
      <c r="E153" s="1440"/>
      <c r="F153" s="1441"/>
      <c r="G153" s="1281"/>
      <c r="H153" s="1281"/>
      <c r="I153" s="1281"/>
      <c r="J153" s="1444"/>
      <c r="K153" s="1281"/>
      <c r="L153" s="1264"/>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2189</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6"/>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2113</v>
      </c>
      <c r="BA154" s="1247" t="s">
        <v>2114</v>
      </c>
      <c r="BB154" s="1247" t="s">
        <v>2115</v>
      </c>
      <c r="BC154" s="1247" t="s">
        <v>2116</v>
      </c>
      <c r="BD154" s="1247" t="str">
        <f>IF(AND(P154&lt;&gt;"新加算Ⅰ",P154&lt;&gt;"新加算Ⅱ",P154&lt;&gt;"新加算Ⅲ",P154&lt;&gt;"新加算Ⅳ"),P154,IF(Q156&lt;&gt;"",Q156,""))</f>
        <v/>
      </c>
      <c r="BE154" s="1247"/>
      <c r="BF154" s="1247" t="str">
        <f t="shared" ref="BF154" si="11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2196</v>
      </c>
      <c r="Q156" s="1403" t="str">
        <f>IFERROR(VLOOKUP('別紙様式2-2（４・５月分）'!AR119,【参考】数式用!$AT$5:$AV$22,3,FALSE),"")</f>
        <v/>
      </c>
      <c r="R156" s="1405" t="s">
        <v>2207</v>
      </c>
      <c r="S156" s="1407" t="str">
        <f>IFERROR(VLOOKUP(K154,【参考】数式用!$A$5:$AB$27,MATCH(Q156,【参考】数式用!$B$4:$AB$4,0)+1,0),"")</f>
        <v/>
      </c>
      <c r="T156" s="1409" t="s">
        <v>231</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1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AN216" si="11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4"/>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288"/>
      <c r="B157" s="1439"/>
      <c r="C157" s="1440"/>
      <c r="D157" s="1440"/>
      <c r="E157" s="1440"/>
      <c r="F157" s="1441"/>
      <c r="G157" s="1281"/>
      <c r="H157" s="1281"/>
      <c r="I157" s="1281"/>
      <c r="J157" s="1444"/>
      <c r="K157" s="1281"/>
      <c r="L157" s="1264"/>
      <c r="M157" s="1267"/>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2189</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6"/>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2113</v>
      </c>
      <c r="BA158" s="1247" t="s">
        <v>2114</v>
      </c>
      <c r="BB158" s="1247" t="s">
        <v>2115</v>
      </c>
      <c r="BC158" s="1247" t="s">
        <v>2116</v>
      </c>
      <c r="BD158" s="1247" t="str">
        <f>IF(AND(P158&lt;&gt;"新加算Ⅰ",P158&lt;&gt;"新加算Ⅱ",P158&lt;&gt;"新加算Ⅲ",P158&lt;&gt;"新加算Ⅳ"),P158,IF(Q160&lt;&gt;"",Q160,""))</f>
        <v/>
      </c>
      <c r="BE158" s="1247"/>
      <c r="BF158" s="1247" t="str">
        <f t="shared" ref="BF158" si="11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2196</v>
      </c>
      <c r="Q160" s="1403" t="str">
        <f>IFERROR(VLOOKUP('別紙様式2-2（４・５月分）'!AR122,【参考】数式用!$AT$5:$AV$22,3,FALSE),"")</f>
        <v/>
      </c>
      <c r="R160" s="1405" t="s">
        <v>2207</v>
      </c>
      <c r="S160" s="1447" t="str">
        <f>IFERROR(VLOOKUP(K158,【参考】数式用!$A$5:$AB$27,MATCH(Q160,【参考】数式用!$B$4:$AB$4,0)+1,0),"")</f>
        <v/>
      </c>
      <c r="T160" s="1409" t="s">
        <v>231</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1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si="116"/>
        <v/>
      </c>
      <c r="AO160" s="1345" t="str">
        <f>IF(AND(U160&lt;&gt;"",AO158=""),"新規に適用",IF(AND(U160&lt;&gt;"",AO158&lt;&gt;""),"継続で適用",""))</f>
        <v/>
      </c>
      <c r="AP160" s="1391"/>
      <c r="AQ160" s="1345" t="str">
        <f>IF(AND(U160&lt;&gt;"",AQ158=""),"新規に適用",IF(AND(U160&lt;&gt;"",AQ158&lt;&gt;""),"継続で適用",""))</f>
        <v/>
      </c>
      <c r="AR160" s="1349" t="str">
        <f t="shared" si="74"/>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288"/>
      <c r="B161" s="1439"/>
      <c r="C161" s="1440"/>
      <c r="D161" s="1440"/>
      <c r="E161" s="1440"/>
      <c r="F161" s="1441"/>
      <c r="G161" s="1281"/>
      <c r="H161" s="1281"/>
      <c r="I161" s="1281"/>
      <c r="J161" s="1444"/>
      <c r="K161" s="1281"/>
      <c r="L161" s="1264"/>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2189</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6"/>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2113</v>
      </c>
      <c r="BA162" s="1247" t="s">
        <v>2114</v>
      </c>
      <c r="BB162" s="1247" t="s">
        <v>2115</v>
      </c>
      <c r="BC162" s="1247" t="s">
        <v>2116</v>
      </c>
      <c r="BD162" s="1247" t="str">
        <f>IF(AND(P162&lt;&gt;"新加算Ⅰ",P162&lt;&gt;"新加算Ⅱ",P162&lt;&gt;"新加算Ⅲ",P162&lt;&gt;"新加算Ⅳ"),P162,IF(Q164&lt;&gt;"",Q164,""))</f>
        <v/>
      </c>
      <c r="BE162" s="1247"/>
      <c r="BF162" s="1247" t="str">
        <f t="shared" ref="BF162" si="121">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2196</v>
      </c>
      <c r="Q164" s="1403" t="str">
        <f>IFERROR(VLOOKUP('別紙様式2-2（４・５月分）'!AR125,【参考】数式用!$AT$5:$AV$22,3,FALSE),"")</f>
        <v/>
      </c>
      <c r="R164" s="1405" t="s">
        <v>2207</v>
      </c>
      <c r="S164" s="1407" t="str">
        <f>IFERROR(VLOOKUP(K162,【参考】数式用!$A$5:$AB$27,MATCH(Q164,【参考】数式用!$B$4:$AB$4,0)+1,0),"")</f>
        <v/>
      </c>
      <c r="T164" s="1409" t="s">
        <v>231</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22">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si="116"/>
        <v/>
      </c>
      <c r="AO164" s="1345" t="str">
        <f>IF(AND(U164&lt;&gt;"",AO162=""),"新規に適用",IF(AND(U164&lt;&gt;"",AO162&lt;&gt;""),"継続で適用",""))</f>
        <v/>
      </c>
      <c r="AP164" s="1391"/>
      <c r="AQ164" s="1345" t="str">
        <f>IF(AND(U164&lt;&gt;"",AQ162=""),"新規に適用",IF(AND(U164&lt;&gt;"",AQ162&lt;&gt;""),"継続で適用",""))</f>
        <v/>
      </c>
      <c r="AR164" s="1349" t="str">
        <f t="shared" si="74"/>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288"/>
      <c r="B165" s="1439"/>
      <c r="C165" s="1440"/>
      <c r="D165" s="1440"/>
      <c r="E165" s="1440"/>
      <c r="F165" s="1441"/>
      <c r="G165" s="1281"/>
      <c r="H165" s="1281"/>
      <c r="I165" s="1281"/>
      <c r="J165" s="1444"/>
      <c r="K165" s="1281"/>
      <c r="L165" s="1264"/>
      <c r="M165" s="1267"/>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2189</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6"/>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2113</v>
      </c>
      <c r="BA166" s="1247" t="s">
        <v>2114</v>
      </c>
      <c r="BB166" s="1247" t="s">
        <v>2115</v>
      </c>
      <c r="BC166" s="1247" t="s">
        <v>2116</v>
      </c>
      <c r="BD166" s="1247" t="str">
        <f>IF(AND(P166&lt;&gt;"新加算Ⅰ",P166&lt;&gt;"新加算Ⅱ",P166&lt;&gt;"新加算Ⅲ",P166&lt;&gt;"新加算Ⅳ"),P166,IF(Q168&lt;&gt;"",Q168,""))</f>
        <v/>
      </c>
      <c r="BE166" s="1247"/>
      <c r="BF166" s="1247" t="str">
        <f t="shared" ref="BF166" si="124">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2196</v>
      </c>
      <c r="Q168" s="1403" t="str">
        <f>IFERROR(VLOOKUP('別紙様式2-2（４・５月分）'!AR128,【参考】数式用!$AT$5:$AV$22,3,FALSE),"")</f>
        <v/>
      </c>
      <c r="R168" s="1405" t="s">
        <v>2207</v>
      </c>
      <c r="S168" s="1447" t="str">
        <f>IFERROR(VLOOKUP(K166,【参考】数式用!$A$5:$AB$27,MATCH(Q168,【参考】数式用!$B$4:$AB$4,0)+1,0),"")</f>
        <v/>
      </c>
      <c r="T168" s="1409" t="s">
        <v>231</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25">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si="116"/>
        <v/>
      </c>
      <c r="AO168" s="1345" t="str">
        <f>IF(AND(U168&lt;&gt;"",AO166=""),"新規に適用",IF(AND(U168&lt;&gt;"",AO166&lt;&gt;""),"継続で適用",""))</f>
        <v/>
      </c>
      <c r="AP168" s="1391"/>
      <c r="AQ168" s="1345" t="str">
        <f>IF(AND(U168&lt;&gt;"",AQ166=""),"新規に適用",IF(AND(U168&lt;&gt;"",AQ166&lt;&gt;""),"継続で適用",""))</f>
        <v/>
      </c>
      <c r="AR168" s="1349"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288"/>
      <c r="B169" s="1439"/>
      <c r="C169" s="1440"/>
      <c r="D169" s="1440"/>
      <c r="E169" s="1440"/>
      <c r="F169" s="1441"/>
      <c r="G169" s="1281"/>
      <c r="H169" s="1281"/>
      <c r="I169" s="1281"/>
      <c r="J169" s="1444"/>
      <c r="K169" s="1281"/>
      <c r="L169" s="1264"/>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2189</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6"/>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2113</v>
      </c>
      <c r="BA170" s="1247" t="s">
        <v>2114</v>
      </c>
      <c r="BB170" s="1247" t="s">
        <v>2115</v>
      </c>
      <c r="BC170" s="1247" t="s">
        <v>2116</v>
      </c>
      <c r="BD170" s="1247" t="str">
        <f>IF(AND(P170&lt;&gt;"新加算Ⅰ",P170&lt;&gt;"新加算Ⅱ",P170&lt;&gt;"新加算Ⅲ",P170&lt;&gt;"新加算Ⅳ"),P170,IF(Q172&lt;&gt;"",Q172,""))</f>
        <v/>
      </c>
      <c r="BE170" s="1247"/>
      <c r="BF170" s="1247" t="str">
        <f t="shared" ref="BF170" si="128">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2196</v>
      </c>
      <c r="Q172" s="1403" t="str">
        <f>IFERROR(VLOOKUP('別紙様式2-2（４・５月分）'!AR131,【参考】数式用!$AT$5:$AV$22,3,FALSE),"")</f>
        <v/>
      </c>
      <c r="R172" s="1405" t="s">
        <v>2207</v>
      </c>
      <c r="S172" s="1447" t="str">
        <f>IFERROR(VLOOKUP(K170,【参考】数式用!$A$5:$AB$27,MATCH(Q172,【参考】数式用!$B$4:$AB$4,0)+1,0),"")</f>
        <v/>
      </c>
      <c r="T172" s="1409" t="s">
        <v>231</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29">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si="116"/>
        <v/>
      </c>
      <c r="AO172" s="1345" t="str">
        <f>IF(AND(U172&lt;&gt;"",AO170=""),"新規に適用",IF(AND(U172&lt;&gt;"",AO170&lt;&gt;""),"継続で適用",""))</f>
        <v/>
      </c>
      <c r="AP172" s="1391"/>
      <c r="AQ172" s="1345" t="str">
        <f>IF(AND(U172&lt;&gt;"",AQ170=""),"新規に適用",IF(AND(U172&lt;&gt;"",AQ170&lt;&gt;""),"継続で適用",""))</f>
        <v/>
      </c>
      <c r="AR172" s="1349" t="str">
        <f t="shared" si="126"/>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288"/>
      <c r="B173" s="1439"/>
      <c r="C173" s="1440"/>
      <c r="D173" s="1440"/>
      <c r="E173" s="1440"/>
      <c r="F173" s="1441"/>
      <c r="G173" s="1281"/>
      <c r="H173" s="1281"/>
      <c r="I173" s="1281"/>
      <c r="J173" s="1444"/>
      <c r="K173" s="1281"/>
      <c r="L173" s="1264"/>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2189</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6"/>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2113</v>
      </c>
      <c r="BA174" s="1247" t="s">
        <v>2114</v>
      </c>
      <c r="BB174" s="1247" t="s">
        <v>2115</v>
      </c>
      <c r="BC174" s="1247" t="s">
        <v>2116</v>
      </c>
      <c r="BD174" s="1247" t="str">
        <f>IF(AND(P174&lt;&gt;"新加算Ⅰ",P174&lt;&gt;"新加算Ⅱ",P174&lt;&gt;"新加算Ⅲ",P174&lt;&gt;"新加算Ⅳ"),P174,IF(Q176&lt;&gt;"",Q176,""))</f>
        <v/>
      </c>
      <c r="BE174" s="1247"/>
      <c r="BF174" s="1247" t="str">
        <f t="shared" ref="BF174" si="131">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2196</v>
      </c>
      <c r="Q176" s="1403" t="str">
        <f>IFERROR(VLOOKUP('別紙様式2-2（４・５月分）'!AR134,【参考】数式用!$AT$5:$AV$22,3,FALSE),"")</f>
        <v/>
      </c>
      <c r="R176" s="1405" t="s">
        <v>2207</v>
      </c>
      <c r="S176" s="1407" t="str">
        <f>IFERROR(VLOOKUP(K174,【参考】数式用!$A$5:$AB$27,MATCH(Q176,【参考】数式用!$B$4:$AB$4,0)+1,0),"")</f>
        <v/>
      </c>
      <c r="T176" s="1409" t="s">
        <v>231</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32">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si="116"/>
        <v/>
      </c>
      <c r="AO176" s="1345" t="str">
        <f>IF(AND(U176&lt;&gt;"",AO174=""),"新規に適用",IF(AND(U176&lt;&gt;"",AO174&lt;&gt;""),"継続で適用",""))</f>
        <v/>
      </c>
      <c r="AP176" s="1391"/>
      <c r="AQ176" s="1345" t="str">
        <f>IF(AND(U176&lt;&gt;"",AQ174=""),"新規に適用",IF(AND(U176&lt;&gt;"",AQ174&lt;&gt;""),"継続で適用",""))</f>
        <v/>
      </c>
      <c r="AR176" s="1349" t="str">
        <f t="shared" si="126"/>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288"/>
      <c r="B177" s="1439"/>
      <c r="C177" s="1440"/>
      <c r="D177" s="1440"/>
      <c r="E177" s="1440"/>
      <c r="F177" s="1441"/>
      <c r="G177" s="1281"/>
      <c r="H177" s="1281"/>
      <c r="I177" s="1281"/>
      <c r="J177" s="1444"/>
      <c r="K177" s="1281"/>
      <c r="L177" s="1264"/>
      <c r="M177" s="1267"/>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2189</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6"/>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2113</v>
      </c>
      <c r="BA178" s="1247" t="s">
        <v>2114</v>
      </c>
      <c r="BB178" s="1247" t="s">
        <v>2115</v>
      </c>
      <c r="BC178" s="1247" t="s">
        <v>2116</v>
      </c>
      <c r="BD178" s="1247" t="str">
        <f>IF(AND(P178&lt;&gt;"新加算Ⅰ",P178&lt;&gt;"新加算Ⅱ",P178&lt;&gt;"新加算Ⅲ",P178&lt;&gt;"新加算Ⅳ"),P178,IF(Q180&lt;&gt;"",Q180,""))</f>
        <v/>
      </c>
      <c r="BE178" s="1247"/>
      <c r="BF178" s="1247" t="str">
        <f t="shared" ref="BF178" si="134">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2196</v>
      </c>
      <c r="Q180" s="1403" t="str">
        <f>IFERROR(VLOOKUP('別紙様式2-2（４・５月分）'!AR137,【参考】数式用!$AT$5:$AV$22,3,FALSE),"")</f>
        <v/>
      </c>
      <c r="R180" s="1405" t="s">
        <v>2207</v>
      </c>
      <c r="S180" s="1447" t="str">
        <f>IFERROR(VLOOKUP(K178,【参考】数式用!$A$5:$AB$27,MATCH(Q180,【参考】数式用!$B$4:$AB$4,0)+1,0),"")</f>
        <v/>
      </c>
      <c r="T180" s="1409" t="s">
        <v>231</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35">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si="116"/>
        <v/>
      </c>
      <c r="AO180" s="1345" t="str">
        <f>IF(AND(U180&lt;&gt;"",AO178=""),"新規に適用",IF(AND(U180&lt;&gt;"",AO178&lt;&gt;""),"継続で適用",""))</f>
        <v/>
      </c>
      <c r="AP180" s="1391"/>
      <c r="AQ180" s="1345" t="str">
        <f>IF(AND(U180&lt;&gt;"",AQ178=""),"新規に適用",IF(AND(U180&lt;&gt;"",AQ178&lt;&gt;""),"継続で適用",""))</f>
        <v/>
      </c>
      <c r="AR180" s="1349" t="str">
        <f t="shared" si="126"/>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288"/>
      <c r="B181" s="1439"/>
      <c r="C181" s="1440"/>
      <c r="D181" s="1440"/>
      <c r="E181" s="1440"/>
      <c r="F181" s="1441"/>
      <c r="G181" s="1281"/>
      <c r="H181" s="1281"/>
      <c r="I181" s="1281"/>
      <c r="J181" s="1444"/>
      <c r="K181" s="1281"/>
      <c r="L181" s="1264"/>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2189</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6"/>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2113</v>
      </c>
      <c r="BA182" s="1247" t="s">
        <v>2114</v>
      </c>
      <c r="BB182" s="1247" t="s">
        <v>2115</v>
      </c>
      <c r="BC182" s="1247" t="s">
        <v>2116</v>
      </c>
      <c r="BD182" s="1247" t="str">
        <f>IF(AND(P182&lt;&gt;"新加算Ⅰ",P182&lt;&gt;"新加算Ⅱ",P182&lt;&gt;"新加算Ⅲ",P182&lt;&gt;"新加算Ⅳ"),P182,IF(Q184&lt;&gt;"",Q184,""))</f>
        <v/>
      </c>
      <c r="BE182" s="1247"/>
      <c r="BF182" s="1247" t="str">
        <f t="shared" ref="BF182" si="137">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2196</v>
      </c>
      <c r="Q184" s="1403" t="str">
        <f>IFERROR(VLOOKUP('別紙様式2-2（４・５月分）'!AR140,【参考】数式用!$AT$5:$AV$22,3,FALSE),"")</f>
        <v/>
      </c>
      <c r="R184" s="1405" t="s">
        <v>2207</v>
      </c>
      <c r="S184" s="1407" t="str">
        <f>IFERROR(VLOOKUP(K182,【参考】数式用!$A$5:$AB$27,MATCH(Q184,【参考】数式用!$B$4:$AB$4,0)+1,0),"")</f>
        <v/>
      </c>
      <c r="T184" s="1409" t="s">
        <v>231</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38">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si="116"/>
        <v/>
      </c>
      <c r="AO184" s="1345" t="str">
        <f>IF(AND(U184&lt;&gt;"",AO182=""),"新規に適用",IF(AND(U184&lt;&gt;"",AO182&lt;&gt;""),"継続で適用",""))</f>
        <v/>
      </c>
      <c r="AP184" s="1391"/>
      <c r="AQ184" s="1345" t="str">
        <f>IF(AND(U184&lt;&gt;"",AQ182=""),"新規に適用",IF(AND(U184&lt;&gt;"",AQ182&lt;&gt;""),"継続で適用",""))</f>
        <v/>
      </c>
      <c r="AR184" s="1349" t="str">
        <f t="shared" si="126"/>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288"/>
      <c r="B185" s="1439"/>
      <c r="C185" s="1440"/>
      <c r="D185" s="1440"/>
      <c r="E185" s="1440"/>
      <c r="F185" s="1441"/>
      <c r="G185" s="1281"/>
      <c r="H185" s="1281"/>
      <c r="I185" s="1281"/>
      <c r="J185" s="1444"/>
      <c r="K185" s="1281"/>
      <c r="L185" s="1264"/>
      <c r="M185" s="1267"/>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2189</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6"/>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2113</v>
      </c>
      <c r="BA186" s="1247" t="s">
        <v>2114</v>
      </c>
      <c r="BB186" s="1247" t="s">
        <v>2115</v>
      </c>
      <c r="BC186" s="1247" t="s">
        <v>2116</v>
      </c>
      <c r="BD186" s="1247" t="str">
        <f>IF(AND(P186&lt;&gt;"新加算Ⅰ",P186&lt;&gt;"新加算Ⅱ",P186&lt;&gt;"新加算Ⅲ",P186&lt;&gt;"新加算Ⅳ"),P186,IF(Q188&lt;&gt;"",Q188,""))</f>
        <v/>
      </c>
      <c r="BE186" s="1247"/>
      <c r="BF186" s="1247" t="str">
        <f t="shared" ref="BF186" si="140">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2196</v>
      </c>
      <c r="Q188" s="1403" t="str">
        <f>IFERROR(VLOOKUP('別紙様式2-2（４・５月分）'!AR143,【参考】数式用!$AT$5:$AV$22,3,FALSE),"")</f>
        <v/>
      </c>
      <c r="R188" s="1405" t="s">
        <v>2207</v>
      </c>
      <c r="S188" s="1447" t="str">
        <f>IFERROR(VLOOKUP(K186,【参考】数式用!$A$5:$AB$27,MATCH(Q188,【参考】数式用!$B$4:$AB$4,0)+1,0),"")</f>
        <v/>
      </c>
      <c r="T188" s="1409" t="s">
        <v>231</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41">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si="116"/>
        <v/>
      </c>
      <c r="AO188" s="1345" t="str">
        <f>IF(AND(U188&lt;&gt;"",AO186=""),"新規に適用",IF(AND(U188&lt;&gt;"",AO186&lt;&gt;""),"継続で適用",""))</f>
        <v/>
      </c>
      <c r="AP188" s="1391"/>
      <c r="AQ188" s="1345" t="str">
        <f>IF(AND(U188&lt;&gt;"",AQ186=""),"新規に適用",IF(AND(U188&lt;&gt;"",AQ186&lt;&gt;""),"継続で適用",""))</f>
        <v/>
      </c>
      <c r="AR188" s="1349" t="str">
        <f t="shared" si="126"/>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288"/>
      <c r="B189" s="1439"/>
      <c r="C189" s="1440"/>
      <c r="D189" s="1440"/>
      <c r="E189" s="1440"/>
      <c r="F189" s="1441"/>
      <c r="G189" s="1281"/>
      <c r="H189" s="1281"/>
      <c r="I189" s="1281"/>
      <c r="J189" s="1444"/>
      <c r="K189" s="1281"/>
      <c r="L189" s="1264"/>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2189</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6"/>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2113</v>
      </c>
      <c r="BA190" s="1247" t="s">
        <v>2114</v>
      </c>
      <c r="BB190" s="1247" t="s">
        <v>2115</v>
      </c>
      <c r="BC190" s="1247" t="s">
        <v>2116</v>
      </c>
      <c r="BD190" s="1247" t="str">
        <f>IF(AND(P190&lt;&gt;"新加算Ⅰ",P190&lt;&gt;"新加算Ⅱ",P190&lt;&gt;"新加算Ⅲ",P190&lt;&gt;"新加算Ⅳ"),P190,IF(Q192&lt;&gt;"",Q192,""))</f>
        <v/>
      </c>
      <c r="BE190" s="1247"/>
      <c r="BF190" s="1247" t="str">
        <f t="shared" ref="BF190" si="143">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2196</v>
      </c>
      <c r="Q192" s="1403" t="str">
        <f>IFERROR(VLOOKUP('別紙様式2-2（４・５月分）'!AR146,【参考】数式用!$AT$5:$AV$22,3,FALSE),"")</f>
        <v/>
      </c>
      <c r="R192" s="1405" t="s">
        <v>2207</v>
      </c>
      <c r="S192" s="1407" t="str">
        <f>IFERROR(VLOOKUP(K190,【参考】数式用!$A$5:$AB$27,MATCH(Q192,【参考】数式用!$B$4:$AB$4,0)+1,0),"")</f>
        <v/>
      </c>
      <c r="T192" s="1409" t="s">
        <v>231</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44">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si="116"/>
        <v/>
      </c>
      <c r="AO192" s="1345" t="str">
        <f>IF(AND(U192&lt;&gt;"",AO190=""),"新規に適用",IF(AND(U192&lt;&gt;"",AO190&lt;&gt;""),"継続で適用",""))</f>
        <v/>
      </c>
      <c r="AP192" s="1391"/>
      <c r="AQ192" s="1345" t="str">
        <f>IF(AND(U192&lt;&gt;"",AQ190=""),"新規に適用",IF(AND(U192&lt;&gt;"",AQ190&lt;&gt;""),"継続で適用",""))</f>
        <v/>
      </c>
      <c r="AR192" s="1349" t="str">
        <f t="shared" si="126"/>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288"/>
      <c r="B193" s="1439"/>
      <c r="C193" s="1440"/>
      <c r="D193" s="1440"/>
      <c r="E193" s="1440"/>
      <c r="F193" s="1441"/>
      <c r="G193" s="1281"/>
      <c r="H193" s="1281"/>
      <c r="I193" s="1281"/>
      <c r="J193" s="1444"/>
      <c r="K193" s="1281"/>
      <c r="L193" s="1264"/>
      <c r="M193" s="1267"/>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2189</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6"/>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2113</v>
      </c>
      <c r="BA194" s="1247" t="s">
        <v>2114</v>
      </c>
      <c r="BB194" s="1247" t="s">
        <v>2115</v>
      </c>
      <c r="BC194" s="1247" t="s">
        <v>2116</v>
      </c>
      <c r="BD194" s="1247" t="str">
        <f>IF(AND(P194&lt;&gt;"新加算Ⅰ",P194&lt;&gt;"新加算Ⅱ",P194&lt;&gt;"新加算Ⅲ",P194&lt;&gt;"新加算Ⅳ"),P194,IF(Q196&lt;&gt;"",Q196,""))</f>
        <v/>
      </c>
      <c r="BE194" s="1247"/>
      <c r="BF194" s="1247" t="str">
        <f t="shared" ref="BF194" si="146">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2196</v>
      </c>
      <c r="Q196" s="1403" t="str">
        <f>IFERROR(VLOOKUP('別紙様式2-2（４・５月分）'!AR149,【参考】数式用!$AT$5:$AV$22,3,FALSE),"")</f>
        <v/>
      </c>
      <c r="R196" s="1405" t="s">
        <v>2207</v>
      </c>
      <c r="S196" s="1447" t="str">
        <f>IFERROR(VLOOKUP(K194,【参考】数式用!$A$5:$AB$27,MATCH(Q196,【参考】数式用!$B$4:$AB$4,0)+1,0),"")</f>
        <v/>
      </c>
      <c r="T196" s="1409" t="s">
        <v>231</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47">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si="116"/>
        <v/>
      </c>
      <c r="AO196" s="1345" t="str">
        <f>IF(AND(U196&lt;&gt;"",AO194=""),"新規に適用",IF(AND(U196&lt;&gt;"",AO194&lt;&gt;""),"継続で適用",""))</f>
        <v/>
      </c>
      <c r="AP196" s="1391"/>
      <c r="AQ196" s="1345" t="str">
        <f>IF(AND(U196&lt;&gt;"",AQ194=""),"新規に適用",IF(AND(U196&lt;&gt;"",AQ194&lt;&gt;""),"継続で適用",""))</f>
        <v/>
      </c>
      <c r="AR196" s="1349" t="str">
        <f t="shared" si="126"/>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288"/>
      <c r="B197" s="1439"/>
      <c r="C197" s="1440"/>
      <c r="D197" s="1440"/>
      <c r="E197" s="1440"/>
      <c r="F197" s="1441"/>
      <c r="G197" s="1281"/>
      <c r="H197" s="1281"/>
      <c r="I197" s="1281"/>
      <c r="J197" s="1444"/>
      <c r="K197" s="1281"/>
      <c r="L197" s="1264"/>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2189</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6"/>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2113</v>
      </c>
      <c r="BA198" s="1247" t="s">
        <v>2114</v>
      </c>
      <c r="BB198" s="1247" t="s">
        <v>2115</v>
      </c>
      <c r="BC198" s="1247" t="s">
        <v>2116</v>
      </c>
      <c r="BD198" s="1247" t="str">
        <f>IF(AND(P198&lt;&gt;"新加算Ⅰ",P198&lt;&gt;"新加算Ⅱ",P198&lt;&gt;"新加算Ⅲ",P198&lt;&gt;"新加算Ⅳ"),P198,IF(Q200&lt;&gt;"",Q200,""))</f>
        <v/>
      </c>
      <c r="BE198" s="1247"/>
      <c r="BF198" s="1247" t="str">
        <f t="shared" ref="BF198" si="14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2196</v>
      </c>
      <c r="Q200" s="1403" t="str">
        <f>IFERROR(VLOOKUP('別紙様式2-2（４・５月分）'!AR152,【参考】数式用!$AT$5:$AV$22,3,FALSE),"")</f>
        <v/>
      </c>
      <c r="R200" s="1405" t="s">
        <v>2207</v>
      </c>
      <c r="S200" s="1407" t="str">
        <f>IFERROR(VLOOKUP(K198,【参考】数式用!$A$5:$AB$27,MATCH(Q200,【参考】数式用!$B$4:$AB$4,0)+1,0),"")</f>
        <v/>
      </c>
      <c r="T200" s="1409" t="s">
        <v>231</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5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si="116"/>
        <v/>
      </c>
      <c r="AO200" s="1345" t="str">
        <f>IF(AND(U200&lt;&gt;"",AO198=""),"新規に適用",IF(AND(U200&lt;&gt;"",AO198&lt;&gt;""),"継続で適用",""))</f>
        <v/>
      </c>
      <c r="AP200" s="1391"/>
      <c r="AQ200" s="1345" t="str">
        <f>IF(AND(U200&lt;&gt;"",AQ198=""),"新規に適用",IF(AND(U200&lt;&gt;"",AQ198&lt;&gt;""),"継続で適用",""))</f>
        <v/>
      </c>
      <c r="AR200" s="1349" t="str">
        <f t="shared" si="126"/>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288"/>
      <c r="B201" s="1439"/>
      <c r="C201" s="1440"/>
      <c r="D201" s="1440"/>
      <c r="E201" s="1440"/>
      <c r="F201" s="1441"/>
      <c r="G201" s="1281"/>
      <c r="H201" s="1281"/>
      <c r="I201" s="1281"/>
      <c r="J201" s="1444"/>
      <c r="K201" s="1281"/>
      <c r="L201" s="1264"/>
      <c r="M201" s="1267"/>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2189</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6"/>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2113</v>
      </c>
      <c r="BA202" s="1247" t="s">
        <v>2114</v>
      </c>
      <c r="BB202" s="1247" t="s">
        <v>2115</v>
      </c>
      <c r="BC202" s="1247" t="s">
        <v>2116</v>
      </c>
      <c r="BD202" s="1247" t="str">
        <f>IF(AND(P202&lt;&gt;"新加算Ⅰ",P202&lt;&gt;"新加算Ⅱ",P202&lt;&gt;"新加算Ⅲ",P202&lt;&gt;"新加算Ⅳ"),P202,IF(Q204&lt;&gt;"",Q204,""))</f>
        <v/>
      </c>
      <c r="BE202" s="1247"/>
      <c r="BF202" s="1247" t="str">
        <f t="shared" ref="BF202" si="152">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2196</v>
      </c>
      <c r="Q204" s="1403" t="str">
        <f>IFERROR(VLOOKUP('別紙様式2-2（４・５月分）'!AR155,【参考】数式用!$AT$5:$AV$22,3,FALSE),"")</f>
        <v/>
      </c>
      <c r="R204" s="1405" t="s">
        <v>2207</v>
      </c>
      <c r="S204" s="1447" t="str">
        <f>IFERROR(VLOOKUP(K202,【参考】数式用!$A$5:$AB$27,MATCH(Q204,【参考】数式用!$B$4:$AB$4,0)+1,0),"")</f>
        <v/>
      </c>
      <c r="T204" s="1409" t="s">
        <v>231</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53">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si="116"/>
        <v/>
      </c>
      <c r="AO204" s="1345" t="str">
        <f>IF(AND(U204&lt;&gt;"",AO202=""),"新規に適用",IF(AND(U204&lt;&gt;"",AO202&lt;&gt;""),"継続で適用",""))</f>
        <v/>
      </c>
      <c r="AP204" s="1391"/>
      <c r="AQ204" s="1345" t="str">
        <f>IF(AND(U204&lt;&gt;"",AQ202=""),"新規に適用",IF(AND(U204&lt;&gt;"",AQ202&lt;&gt;""),"継続で適用",""))</f>
        <v/>
      </c>
      <c r="AR204" s="1349" t="str">
        <f t="shared" si="126"/>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288"/>
      <c r="B205" s="1439"/>
      <c r="C205" s="1440"/>
      <c r="D205" s="1440"/>
      <c r="E205" s="1440"/>
      <c r="F205" s="1441"/>
      <c r="G205" s="1281"/>
      <c r="H205" s="1281"/>
      <c r="I205" s="1281"/>
      <c r="J205" s="1444"/>
      <c r="K205" s="1281"/>
      <c r="L205" s="1264"/>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2189</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6"/>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2113</v>
      </c>
      <c r="BA206" s="1247" t="s">
        <v>2114</v>
      </c>
      <c r="BB206" s="1247" t="s">
        <v>2115</v>
      </c>
      <c r="BC206" s="1247" t="s">
        <v>2116</v>
      </c>
      <c r="BD206" s="1247" t="str">
        <f>IF(AND(P206&lt;&gt;"新加算Ⅰ",P206&lt;&gt;"新加算Ⅱ",P206&lt;&gt;"新加算Ⅲ",P206&lt;&gt;"新加算Ⅳ"),P206,IF(Q208&lt;&gt;"",Q208,""))</f>
        <v/>
      </c>
      <c r="BE206" s="1247"/>
      <c r="BF206" s="1247" t="str">
        <f t="shared" ref="BF206" si="155">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2196</v>
      </c>
      <c r="Q208" s="1403" t="str">
        <f>IFERROR(VLOOKUP('別紙様式2-2（４・５月分）'!AR158,【参考】数式用!$AT$5:$AV$22,3,FALSE),"")</f>
        <v/>
      </c>
      <c r="R208" s="1405" t="s">
        <v>2207</v>
      </c>
      <c r="S208" s="1407" t="str">
        <f>IFERROR(VLOOKUP(K206,【参考】数式用!$A$5:$AB$27,MATCH(Q208,【参考】数式用!$B$4:$AB$4,0)+1,0),"")</f>
        <v/>
      </c>
      <c r="T208" s="1409" t="s">
        <v>231</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56">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si="116"/>
        <v/>
      </c>
      <c r="AO208" s="1345" t="str">
        <f>IF(AND(U208&lt;&gt;"",AO206=""),"新規に適用",IF(AND(U208&lt;&gt;"",AO206&lt;&gt;""),"継続で適用",""))</f>
        <v/>
      </c>
      <c r="AP208" s="1391"/>
      <c r="AQ208" s="1345" t="str">
        <f>IF(AND(U208&lt;&gt;"",AQ206=""),"新規に適用",IF(AND(U208&lt;&gt;"",AQ206&lt;&gt;""),"継続で適用",""))</f>
        <v/>
      </c>
      <c r="AR208" s="1349" t="str">
        <f t="shared" si="126"/>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288"/>
      <c r="B209" s="1439"/>
      <c r="C209" s="1440"/>
      <c r="D209" s="1440"/>
      <c r="E209" s="1440"/>
      <c r="F209" s="1441"/>
      <c r="G209" s="1281"/>
      <c r="H209" s="1281"/>
      <c r="I209" s="1281"/>
      <c r="J209" s="1444"/>
      <c r="K209" s="1281"/>
      <c r="L209" s="1264"/>
      <c r="M209" s="1267"/>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2189</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8">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2113</v>
      </c>
      <c r="BA210" s="1247" t="s">
        <v>2114</v>
      </c>
      <c r="BB210" s="1247" t="s">
        <v>2115</v>
      </c>
      <c r="BC210" s="1247" t="s">
        <v>2116</v>
      </c>
      <c r="BD210" s="1247" t="str">
        <f>IF(AND(P210&lt;&gt;"新加算Ⅰ",P210&lt;&gt;"新加算Ⅱ",P210&lt;&gt;"新加算Ⅲ",P210&lt;&gt;"新加算Ⅳ"),P210,IF(Q212&lt;&gt;"",Q212,""))</f>
        <v/>
      </c>
      <c r="BE210" s="1247"/>
      <c r="BF210" s="1247" t="str">
        <f t="shared" ref="BF210" si="159">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2196</v>
      </c>
      <c r="Q212" s="1403" t="str">
        <f>IFERROR(VLOOKUP('別紙様式2-2（４・５月分）'!AR161,【参考】数式用!$AT$5:$AV$22,3,FALSE),"")</f>
        <v/>
      </c>
      <c r="R212" s="1405" t="s">
        <v>2207</v>
      </c>
      <c r="S212" s="1447" t="str">
        <f>IFERROR(VLOOKUP(K210,【参考】数式用!$A$5:$AB$27,MATCH(Q212,【参考】数式用!$B$4:$AB$4,0)+1,0),"")</f>
        <v/>
      </c>
      <c r="T212" s="1409" t="s">
        <v>231</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161">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si="116"/>
        <v/>
      </c>
      <c r="AO212" s="1345" t="str">
        <f>IF(AND(U212&lt;&gt;"",AO210=""),"新規に適用",IF(AND(U212&lt;&gt;"",AO210&lt;&gt;""),"継続で適用",""))</f>
        <v/>
      </c>
      <c r="AP212" s="1391"/>
      <c r="AQ212" s="1345" t="str">
        <f>IF(AND(U212&lt;&gt;"",AQ210=""),"新規に適用",IF(AND(U212&lt;&gt;"",AQ210&lt;&gt;""),"継続で適用",""))</f>
        <v/>
      </c>
      <c r="AR212" s="1349" t="str">
        <f t="shared" si="126"/>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288"/>
      <c r="B213" s="1439"/>
      <c r="C213" s="1440"/>
      <c r="D213" s="1440"/>
      <c r="E213" s="1440"/>
      <c r="F213" s="1441"/>
      <c r="G213" s="1281"/>
      <c r="H213" s="1281"/>
      <c r="I213" s="1281"/>
      <c r="J213" s="1444"/>
      <c r="K213" s="1281"/>
      <c r="L213" s="1264"/>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2189</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8"/>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2113</v>
      </c>
      <c r="BA214" s="1247" t="s">
        <v>2114</v>
      </c>
      <c r="BB214" s="1247" t="s">
        <v>2115</v>
      </c>
      <c r="BC214" s="1247" t="s">
        <v>2116</v>
      </c>
      <c r="BD214" s="1247" t="str">
        <f>IF(AND(P214&lt;&gt;"新加算Ⅰ",P214&lt;&gt;"新加算Ⅱ",P214&lt;&gt;"新加算Ⅲ",P214&lt;&gt;"新加算Ⅳ"),P214,IF(Q216&lt;&gt;"",Q216,""))</f>
        <v/>
      </c>
      <c r="BE214" s="1247"/>
      <c r="BF214" s="1247" t="str">
        <f t="shared" ref="BF214" si="163">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2196</v>
      </c>
      <c r="Q216" s="1403" t="str">
        <f>IFERROR(VLOOKUP('別紙様式2-2（４・５月分）'!AR164,【参考】数式用!$AT$5:$AV$22,3,FALSE),"")</f>
        <v/>
      </c>
      <c r="R216" s="1405" t="s">
        <v>2207</v>
      </c>
      <c r="S216" s="1407" t="str">
        <f>IFERROR(VLOOKUP(K214,【参考】数式用!$A$5:$AB$27,MATCH(Q216,【参考】数式用!$B$4:$AB$4,0)+1,0),"")</f>
        <v/>
      </c>
      <c r="T216" s="1409" t="s">
        <v>231</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164">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si="116"/>
        <v/>
      </c>
      <c r="AO216" s="1345" t="str">
        <f>IF(AND(U216&lt;&gt;"",AO214=""),"新規に適用",IF(AND(U216&lt;&gt;"",AO214&lt;&gt;""),"継続で適用",""))</f>
        <v/>
      </c>
      <c r="AP216" s="1391"/>
      <c r="AQ216" s="1345" t="str">
        <f>IF(AND(U216&lt;&gt;"",AQ214=""),"新規に適用",IF(AND(U216&lt;&gt;"",AQ214&lt;&gt;""),"継続で適用",""))</f>
        <v/>
      </c>
      <c r="AR216" s="1349" t="str">
        <f t="shared" si="126"/>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288"/>
      <c r="B217" s="1439"/>
      <c r="C217" s="1440"/>
      <c r="D217" s="1440"/>
      <c r="E217" s="1440"/>
      <c r="F217" s="1441"/>
      <c r="G217" s="1281"/>
      <c r="H217" s="1281"/>
      <c r="I217" s="1281"/>
      <c r="J217" s="1444"/>
      <c r="K217" s="1281"/>
      <c r="L217" s="1264"/>
      <c r="M217" s="1267"/>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2189</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8"/>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2113</v>
      </c>
      <c r="BA218" s="1247" t="s">
        <v>2114</v>
      </c>
      <c r="BB218" s="1247" t="s">
        <v>2115</v>
      </c>
      <c r="BC218" s="1247" t="s">
        <v>2116</v>
      </c>
      <c r="BD218" s="1247" t="str">
        <f>IF(AND(P218&lt;&gt;"新加算Ⅰ",P218&lt;&gt;"新加算Ⅱ",P218&lt;&gt;"新加算Ⅲ",P218&lt;&gt;"新加算Ⅳ"),P218,IF(Q220&lt;&gt;"",Q220,""))</f>
        <v/>
      </c>
      <c r="BE218" s="1247"/>
      <c r="BF218" s="1247" t="str">
        <f t="shared" ref="BF218" si="166">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2196</v>
      </c>
      <c r="Q220" s="1403" t="str">
        <f>IFERROR(VLOOKUP('別紙様式2-2（４・５月分）'!AR167,【参考】数式用!$AT$5:$AV$22,3,FALSE),"")</f>
        <v/>
      </c>
      <c r="R220" s="1405" t="s">
        <v>2207</v>
      </c>
      <c r="S220" s="1447" t="str">
        <f>IFERROR(VLOOKUP(K218,【参考】数式用!$A$5:$AB$27,MATCH(Q220,【参考】数式用!$B$4:$AB$4,0)+1,0),"")</f>
        <v/>
      </c>
      <c r="T220" s="1409" t="s">
        <v>231</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167">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AN280" si="168">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6"/>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288"/>
      <c r="B221" s="1439"/>
      <c r="C221" s="1440"/>
      <c r="D221" s="1440"/>
      <c r="E221" s="1440"/>
      <c r="F221" s="1441"/>
      <c r="G221" s="1281"/>
      <c r="H221" s="1281"/>
      <c r="I221" s="1281"/>
      <c r="J221" s="1444"/>
      <c r="K221" s="1281"/>
      <c r="L221" s="1264"/>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2189</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8"/>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2113</v>
      </c>
      <c r="BA222" s="1247" t="s">
        <v>2114</v>
      </c>
      <c r="BB222" s="1247" t="s">
        <v>2115</v>
      </c>
      <c r="BC222" s="1247" t="s">
        <v>2116</v>
      </c>
      <c r="BD222" s="1247" t="str">
        <f>IF(AND(P222&lt;&gt;"新加算Ⅰ",P222&lt;&gt;"新加算Ⅱ",P222&lt;&gt;"新加算Ⅲ",P222&lt;&gt;"新加算Ⅳ"),P222,IF(Q224&lt;&gt;"",Q224,""))</f>
        <v/>
      </c>
      <c r="BE222" s="1247"/>
      <c r="BF222" s="1247" t="str">
        <f t="shared" ref="BF222" si="170">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2196</v>
      </c>
      <c r="Q224" s="1403" t="str">
        <f>IFERROR(VLOOKUP('別紙様式2-2（４・５月分）'!AR170,【参考】数式用!$AT$5:$AV$22,3,FALSE),"")</f>
        <v/>
      </c>
      <c r="R224" s="1405" t="s">
        <v>2207</v>
      </c>
      <c r="S224" s="1407" t="str">
        <f>IFERROR(VLOOKUP(K222,【参考】数式用!$A$5:$AB$27,MATCH(Q224,【参考】数式用!$B$4:$AB$4,0)+1,0),"")</f>
        <v/>
      </c>
      <c r="T224" s="1409" t="s">
        <v>231</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171">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si="168"/>
        <v/>
      </c>
      <c r="AO224" s="1345" t="str">
        <f>IF(AND(U224&lt;&gt;"",AO222=""),"新規に適用",IF(AND(U224&lt;&gt;"",AO222&lt;&gt;""),"継続で適用",""))</f>
        <v/>
      </c>
      <c r="AP224" s="1391"/>
      <c r="AQ224" s="1345" t="str">
        <f>IF(AND(U224&lt;&gt;"",AQ222=""),"新規に適用",IF(AND(U224&lt;&gt;"",AQ222&lt;&gt;""),"継続で適用",""))</f>
        <v/>
      </c>
      <c r="AR224" s="1349" t="str">
        <f t="shared" si="126"/>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288"/>
      <c r="B225" s="1439"/>
      <c r="C225" s="1440"/>
      <c r="D225" s="1440"/>
      <c r="E225" s="1440"/>
      <c r="F225" s="1441"/>
      <c r="G225" s="1281"/>
      <c r="H225" s="1281"/>
      <c r="I225" s="1281"/>
      <c r="J225" s="1444"/>
      <c r="K225" s="1281"/>
      <c r="L225" s="1264"/>
      <c r="M225" s="1267"/>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2189</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8"/>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2113</v>
      </c>
      <c r="BA226" s="1247" t="s">
        <v>2114</v>
      </c>
      <c r="BB226" s="1247" t="s">
        <v>2115</v>
      </c>
      <c r="BC226" s="1247" t="s">
        <v>2116</v>
      </c>
      <c r="BD226" s="1247" t="str">
        <f>IF(AND(P226&lt;&gt;"新加算Ⅰ",P226&lt;&gt;"新加算Ⅱ",P226&lt;&gt;"新加算Ⅲ",P226&lt;&gt;"新加算Ⅳ"),P226,IF(Q228&lt;&gt;"",Q228,""))</f>
        <v/>
      </c>
      <c r="BE226" s="1247"/>
      <c r="BF226" s="1247" t="str">
        <f t="shared" ref="BF226" si="173">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2196</v>
      </c>
      <c r="Q228" s="1403" t="str">
        <f>IFERROR(VLOOKUP('別紙様式2-2（４・５月分）'!AR173,【参考】数式用!$AT$5:$AV$22,3,FALSE),"")</f>
        <v/>
      </c>
      <c r="R228" s="1405" t="s">
        <v>2207</v>
      </c>
      <c r="S228" s="1447" t="str">
        <f>IFERROR(VLOOKUP(K226,【参考】数式用!$A$5:$AB$27,MATCH(Q228,【参考】数式用!$B$4:$AB$4,0)+1,0),"")</f>
        <v/>
      </c>
      <c r="T228" s="1409" t="s">
        <v>231</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174">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si="168"/>
        <v/>
      </c>
      <c r="AO228" s="1345" t="str">
        <f>IF(AND(U228&lt;&gt;"",AO226=""),"新規に適用",IF(AND(U228&lt;&gt;"",AO226&lt;&gt;""),"継続で適用",""))</f>
        <v/>
      </c>
      <c r="AP228" s="1391"/>
      <c r="AQ228" s="1345" t="str">
        <f>IF(AND(U228&lt;&gt;"",AQ226=""),"新規に適用",IF(AND(U228&lt;&gt;"",AQ226&lt;&gt;""),"継続で適用",""))</f>
        <v/>
      </c>
      <c r="AR228" s="1349" t="str">
        <f t="shared" si="126"/>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288"/>
      <c r="B229" s="1439"/>
      <c r="C229" s="1440"/>
      <c r="D229" s="1440"/>
      <c r="E229" s="1440"/>
      <c r="F229" s="1441"/>
      <c r="G229" s="1281"/>
      <c r="H229" s="1281"/>
      <c r="I229" s="1281"/>
      <c r="J229" s="1444"/>
      <c r="K229" s="1281"/>
      <c r="L229" s="1264"/>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2189</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8"/>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2113</v>
      </c>
      <c r="BA230" s="1247" t="s">
        <v>2114</v>
      </c>
      <c r="BB230" s="1247" t="s">
        <v>2115</v>
      </c>
      <c r="BC230" s="1247" t="s">
        <v>2116</v>
      </c>
      <c r="BD230" s="1247" t="str">
        <f>IF(AND(P230&lt;&gt;"新加算Ⅰ",P230&lt;&gt;"新加算Ⅱ",P230&lt;&gt;"新加算Ⅲ",P230&lt;&gt;"新加算Ⅳ"),P230,IF(Q232&lt;&gt;"",Q232,""))</f>
        <v/>
      </c>
      <c r="BE230" s="1247"/>
      <c r="BF230" s="1247" t="str">
        <f t="shared" ref="BF230" si="176">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2196</v>
      </c>
      <c r="Q232" s="1403" t="str">
        <f>IFERROR(VLOOKUP('別紙様式2-2（４・５月分）'!AR176,【参考】数式用!$AT$5:$AV$22,3,FALSE),"")</f>
        <v/>
      </c>
      <c r="R232" s="1405" t="s">
        <v>2207</v>
      </c>
      <c r="S232" s="1407" t="str">
        <f>IFERROR(VLOOKUP(K230,【参考】数式用!$A$5:$AB$27,MATCH(Q232,【参考】数式用!$B$4:$AB$4,0)+1,0),"")</f>
        <v/>
      </c>
      <c r="T232" s="1409" t="s">
        <v>231</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177">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si="168"/>
        <v/>
      </c>
      <c r="AO232" s="1345" t="str">
        <f>IF(AND(U232&lt;&gt;"",AO230=""),"新規に適用",IF(AND(U232&lt;&gt;"",AO230&lt;&gt;""),"継続で適用",""))</f>
        <v/>
      </c>
      <c r="AP232" s="1391"/>
      <c r="AQ232" s="1345" t="str">
        <f>IF(AND(U232&lt;&gt;"",AQ230=""),"新規に適用",IF(AND(U232&lt;&gt;"",AQ230&lt;&gt;""),"継続で適用",""))</f>
        <v/>
      </c>
      <c r="AR232" s="1349"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288"/>
      <c r="B233" s="1439"/>
      <c r="C233" s="1440"/>
      <c r="D233" s="1440"/>
      <c r="E233" s="1440"/>
      <c r="F233" s="1441"/>
      <c r="G233" s="1281"/>
      <c r="H233" s="1281"/>
      <c r="I233" s="1281"/>
      <c r="J233" s="1444"/>
      <c r="K233" s="1281"/>
      <c r="L233" s="1264"/>
      <c r="M233" s="1267"/>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2189</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8"/>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2113</v>
      </c>
      <c r="BA234" s="1247" t="s">
        <v>2114</v>
      </c>
      <c r="BB234" s="1247" t="s">
        <v>2115</v>
      </c>
      <c r="BC234" s="1247" t="s">
        <v>2116</v>
      </c>
      <c r="BD234" s="1247" t="str">
        <f>IF(AND(P234&lt;&gt;"新加算Ⅰ",P234&lt;&gt;"新加算Ⅱ",P234&lt;&gt;"新加算Ⅲ",P234&lt;&gt;"新加算Ⅳ"),P234,IF(Q236&lt;&gt;"",Q236,""))</f>
        <v/>
      </c>
      <c r="BE234" s="1247"/>
      <c r="BF234" s="1247" t="str">
        <f t="shared" ref="BF234" si="180">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2196</v>
      </c>
      <c r="Q236" s="1403" t="str">
        <f>IFERROR(VLOOKUP('別紙様式2-2（４・５月分）'!AR179,【参考】数式用!$AT$5:$AV$22,3,FALSE),"")</f>
        <v/>
      </c>
      <c r="R236" s="1405" t="s">
        <v>2207</v>
      </c>
      <c r="S236" s="1447" t="str">
        <f>IFERROR(VLOOKUP(K234,【参考】数式用!$A$5:$AB$27,MATCH(Q236,【参考】数式用!$B$4:$AB$4,0)+1,0),"")</f>
        <v/>
      </c>
      <c r="T236" s="1409" t="s">
        <v>231</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181">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si="168"/>
        <v/>
      </c>
      <c r="AO236" s="1345" t="str">
        <f>IF(AND(U236&lt;&gt;"",AO234=""),"新規に適用",IF(AND(U236&lt;&gt;"",AO234&lt;&gt;""),"継続で適用",""))</f>
        <v/>
      </c>
      <c r="AP236" s="1391"/>
      <c r="AQ236" s="1345" t="str">
        <f>IF(AND(U236&lt;&gt;"",AQ234=""),"新規に適用",IF(AND(U236&lt;&gt;"",AQ234&lt;&gt;""),"継続で適用",""))</f>
        <v/>
      </c>
      <c r="AR236" s="1349" t="str">
        <f t="shared" si="178"/>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288"/>
      <c r="B237" s="1439"/>
      <c r="C237" s="1440"/>
      <c r="D237" s="1440"/>
      <c r="E237" s="1440"/>
      <c r="F237" s="1441"/>
      <c r="G237" s="1281"/>
      <c r="H237" s="1281"/>
      <c r="I237" s="1281"/>
      <c r="J237" s="1444"/>
      <c r="K237" s="1281"/>
      <c r="L237" s="1264"/>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2189</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8"/>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2113</v>
      </c>
      <c r="BA238" s="1247" t="s">
        <v>2114</v>
      </c>
      <c r="BB238" s="1247" t="s">
        <v>2115</v>
      </c>
      <c r="BC238" s="1247" t="s">
        <v>2116</v>
      </c>
      <c r="BD238" s="1247" t="str">
        <f>IF(AND(P238&lt;&gt;"新加算Ⅰ",P238&lt;&gt;"新加算Ⅱ",P238&lt;&gt;"新加算Ⅲ",P238&lt;&gt;"新加算Ⅳ"),P238,IF(Q240&lt;&gt;"",Q240,""))</f>
        <v/>
      </c>
      <c r="BE238" s="1247"/>
      <c r="BF238" s="1247" t="str">
        <f t="shared" ref="BF238" si="183">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2196</v>
      </c>
      <c r="Q240" s="1403" t="str">
        <f>IFERROR(VLOOKUP('別紙様式2-2（４・５月分）'!AR182,【参考】数式用!$AT$5:$AV$22,3,FALSE),"")</f>
        <v/>
      </c>
      <c r="R240" s="1405" t="s">
        <v>2207</v>
      </c>
      <c r="S240" s="1447" t="str">
        <f>IFERROR(VLOOKUP(K238,【参考】数式用!$A$5:$AB$27,MATCH(Q240,【参考】数式用!$B$4:$AB$4,0)+1,0),"")</f>
        <v/>
      </c>
      <c r="T240" s="1409" t="s">
        <v>231</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184">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si="168"/>
        <v/>
      </c>
      <c r="AO240" s="1345" t="str">
        <f>IF(AND(U240&lt;&gt;"",AO238=""),"新規に適用",IF(AND(U240&lt;&gt;"",AO238&lt;&gt;""),"継続で適用",""))</f>
        <v/>
      </c>
      <c r="AP240" s="1391"/>
      <c r="AQ240" s="1345" t="str">
        <f>IF(AND(U240&lt;&gt;"",AQ238=""),"新規に適用",IF(AND(U240&lt;&gt;"",AQ238&lt;&gt;""),"継続で適用",""))</f>
        <v/>
      </c>
      <c r="AR240" s="1349" t="str">
        <f t="shared" si="178"/>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288"/>
      <c r="B241" s="1439"/>
      <c r="C241" s="1440"/>
      <c r="D241" s="1440"/>
      <c r="E241" s="1440"/>
      <c r="F241" s="1441"/>
      <c r="G241" s="1281"/>
      <c r="H241" s="1281"/>
      <c r="I241" s="1281"/>
      <c r="J241" s="1444"/>
      <c r="K241" s="1281"/>
      <c r="L241" s="1264"/>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2189</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8"/>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2113</v>
      </c>
      <c r="BA242" s="1247" t="s">
        <v>2114</v>
      </c>
      <c r="BB242" s="1247" t="s">
        <v>2115</v>
      </c>
      <c r="BC242" s="1247" t="s">
        <v>2116</v>
      </c>
      <c r="BD242" s="1247" t="str">
        <f>IF(AND(P242&lt;&gt;"新加算Ⅰ",P242&lt;&gt;"新加算Ⅱ",P242&lt;&gt;"新加算Ⅲ",P242&lt;&gt;"新加算Ⅳ"),P242,IF(Q244&lt;&gt;"",Q244,""))</f>
        <v/>
      </c>
      <c r="BE242" s="1247"/>
      <c r="BF242" s="1247" t="str">
        <f t="shared" ref="BF242" si="18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2196</v>
      </c>
      <c r="Q244" s="1403" t="str">
        <f>IFERROR(VLOOKUP('別紙様式2-2（４・５月分）'!AR185,【参考】数式用!$AT$5:$AV$22,3,FALSE),"")</f>
        <v/>
      </c>
      <c r="R244" s="1405" t="s">
        <v>2207</v>
      </c>
      <c r="S244" s="1407" t="str">
        <f>IFERROR(VLOOKUP(K242,【参考】数式用!$A$5:$AB$27,MATCH(Q244,【参考】数式用!$B$4:$AB$4,0)+1,0),"")</f>
        <v/>
      </c>
      <c r="T244" s="1409" t="s">
        <v>231</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18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si="168"/>
        <v/>
      </c>
      <c r="AO244" s="1345" t="str">
        <f>IF(AND(U244&lt;&gt;"",AO242=""),"新規に適用",IF(AND(U244&lt;&gt;"",AO242&lt;&gt;""),"継続で適用",""))</f>
        <v/>
      </c>
      <c r="AP244" s="1391"/>
      <c r="AQ244" s="1345" t="str">
        <f>IF(AND(U244&lt;&gt;"",AQ242=""),"新規に適用",IF(AND(U244&lt;&gt;"",AQ242&lt;&gt;""),"継続で適用",""))</f>
        <v/>
      </c>
      <c r="AR244" s="1349" t="str">
        <f t="shared" si="178"/>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288"/>
      <c r="B245" s="1439"/>
      <c r="C245" s="1440"/>
      <c r="D245" s="1440"/>
      <c r="E245" s="1440"/>
      <c r="F245" s="1441"/>
      <c r="G245" s="1281"/>
      <c r="H245" s="1281"/>
      <c r="I245" s="1281"/>
      <c r="J245" s="1444"/>
      <c r="K245" s="1281"/>
      <c r="L245" s="1264"/>
      <c r="M245" s="1267"/>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2189</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8"/>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2113</v>
      </c>
      <c r="BA246" s="1247" t="s">
        <v>2114</v>
      </c>
      <c r="BB246" s="1247" t="s">
        <v>2115</v>
      </c>
      <c r="BC246" s="1247" t="s">
        <v>2116</v>
      </c>
      <c r="BD246" s="1247" t="str">
        <f>IF(AND(P246&lt;&gt;"新加算Ⅰ",P246&lt;&gt;"新加算Ⅱ",P246&lt;&gt;"新加算Ⅲ",P246&lt;&gt;"新加算Ⅳ"),P246,IF(Q248&lt;&gt;"",Q248,""))</f>
        <v/>
      </c>
      <c r="BE246" s="1247"/>
      <c r="BF246" s="1247" t="str">
        <f t="shared" ref="BF246" si="189">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2196</v>
      </c>
      <c r="Q248" s="1403" t="str">
        <f>IFERROR(VLOOKUP('別紙様式2-2（４・５月分）'!AR188,【参考】数式用!$AT$5:$AV$22,3,FALSE),"")</f>
        <v/>
      </c>
      <c r="R248" s="1405" t="s">
        <v>2207</v>
      </c>
      <c r="S248" s="1447" t="str">
        <f>IFERROR(VLOOKUP(K246,【参考】数式用!$A$5:$AB$27,MATCH(Q248,【参考】数式用!$B$4:$AB$4,0)+1,0),"")</f>
        <v/>
      </c>
      <c r="T248" s="1409" t="s">
        <v>231</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190">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si="168"/>
        <v/>
      </c>
      <c r="AO248" s="1345" t="str">
        <f>IF(AND(U248&lt;&gt;"",AO246=""),"新規に適用",IF(AND(U248&lt;&gt;"",AO246&lt;&gt;""),"継続で適用",""))</f>
        <v/>
      </c>
      <c r="AP248" s="1391"/>
      <c r="AQ248" s="1345" t="str">
        <f>IF(AND(U248&lt;&gt;"",AQ246=""),"新規に適用",IF(AND(U248&lt;&gt;"",AQ246&lt;&gt;""),"継続で適用",""))</f>
        <v/>
      </c>
      <c r="AR248" s="1349" t="str">
        <f t="shared" si="178"/>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288"/>
      <c r="B249" s="1439"/>
      <c r="C249" s="1440"/>
      <c r="D249" s="1440"/>
      <c r="E249" s="1440"/>
      <c r="F249" s="1441"/>
      <c r="G249" s="1281"/>
      <c r="H249" s="1281"/>
      <c r="I249" s="1281"/>
      <c r="J249" s="1444"/>
      <c r="K249" s="1281"/>
      <c r="L249" s="1264"/>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2189</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8"/>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2113</v>
      </c>
      <c r="BA250" s="1247" t="s">
        <v>2114</v>
      </c>
      <c r="BB250" s="1247" t="s">
        <v>2115</v>
      </c>
      <c r="BC250" s="1247" t="s">
        <v>2116</v>
      </c>
      <c r="BD250" s="1247" t="str">
        <f>IF(AND(P250&lt;&gt;"新加算Ⅰ",P250&lt;&gt;"新加算Ⅱ",P250&lt;&gt;"新加算Ⅲ",P250&lt;&gt;"新加算Ⅳ"),P250,IF(Q252&lt;&gt;"",Q252,""))</f>
        <v/>
      </c>
      <c r="BE250" s="1247"/>
      <c r="BF250" s="1247" t="str">
        <f t="shared" ref="BF250" si="192">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2196</v>
      </c>
      <c r="Q252" s="1403" t="str">
        <f>IFERROR(VLOOKUP('別紙様式2-2（４・５月分）'!AR191,【参考】数式用!$AT$5:$AV$22,3,FALSE),"")</f>
        <v/>
      </c>
      <c r="R252" s="1405" t="s">
        <v>2207</v>
      </c>
      <c r="S252" s="1407" t="str">
        <f>IFERROR(VLOOKUP(K250,【参考】数式用!$A$5:$AB$27,MATCH(Q252,【参考】数式用!$B$4:$AB$4,0)+1,0),"")</f>
        <v/>
      </c>
      <c r="T252" s="1409" t="s">
        <v>231</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193">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si="168"/>
        <v/>
      </c>
      <c r="AO252" s="1345" t="str">
        <f>IF(AND(U252&lt;&gt;"",AO250=""),"新規に適用",IF(AND(U252&lt;&gt;"",AO250&lt;&gt;""),"継続で適用",""))</f>
        <v/>
      </c>
      <c r="AP252" s="1391"/>
      <c r="AQ252" s="1345" t="str">
        <f>IF(AND(U252&lt;&gt;"",AQ250=""),"新規に適用",IF(AND(U252&lt;&gt;"",AQ250&lt;&gt;""),"継続で適用",""))</f>
        <v/>
      </c>
      <c r="AR252" s="1349" t="str">
        <f t="shared" si="178"/>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288"/>
      <c r="B253" s="1439"/>
      <c r="C253" s="1440"/>
      <c r="D253" s="1440"/>
      <c r="E253" s="1440"/>
      <c r="F253" s="1441"/>
      <c r="G253" s="1281"/>
      <c r="H253" s="1281"/>
      <c r="I253" s="1281"/>
      <c r="J253" s="1444"/>
      <c r="K253" s="1281"/>
      <c r="L253" s="1264"/>
      <c r="M253" s="1267"/>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2189</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8"/>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2113</v>
      </c>
      <c r="BA254" s="1247" t="s">
        <v>2114</v>
      </c>
      <c r="BB254" s="1247" t="s">
        <v>2115</v>
      </c>
      <c r="BC254" s="1247" t="s">
        <v>2116</v>
      </c>
      <c r="BD254" s="1247" t="str">
        <f>IF(AND(P254&lt;&gt;"新加算Ⅰ",P254&lt;&gt;"新加算Ⅱ",P254&lt;&gt;"新加算Ⅲ",P254&lt;&gt;"新加算Ⅳ"),P254,IF(Q256&lt;&gt;"",Q256,""))</f>
        <v/>
      </c>
      <c r="BE254" s="1247"/>
      <c r="BF254" s="1247" t="str">
        <f t="shared" ref="BF254" si="195">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2196</v>
      </c>
      <c r="Q256" s="1403" t="str">
        <f>IFERROR(VLOOKUP('別紙様式2-2（４・５月分）'!AR194,【参考】数式用!$AT$5:$AV$22,3,FALSE),"")</f>
        <v/>
      </c>
      <c r="R256" s="1405" t="s">
        <v>2207</v>
      </c>
      <c r="S256" s="1447" t="str">
        <f>IFERROR(VLOOKUP(K254,【参考】数式用!$A$5:$AB$27,MATCH(Q256,【参考】数式用!$B$4:$AB$4,0)+1,0),"")</f>
        <v/>
      </c>
      <c r="T256" s="1409" t="s">
        <v>231</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196">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si="168"/>
        <v/>
      </c>
      <c r="AO256" s="1345" t="str">
        <f>IF(AND(U256&lt;&gt;"",AO254=""),"新規に適用",IF(AND(U256&lt;&gt;"",AO254&lt;&gt;""),"継続で適用",""))</f>
        <v/>
      </c>
      <c r="AP256" s="1391"/>
      <c r="AQ256" s="1345" t="str">
        <f>IF(AND(U256&lt;&gt;"",AQ254=""),"新規に適用",IF(AND(U256&lt;&gt;"",AQ254&lt;&gt;""),"継続で適用",""))</f>
        <v/>
      </c>
      <c r="AR256" s="1349" t="str">
        <f t="shared" si="178"/>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288"/>
      <c r="B257" s="1439"/>
      <c r="C257" s="1440"/>
      <c r="D257" s="1440"/>
      <c r="E257" s="1440"/>
      <c r="F257" s="1441"/>
      <c r="G257" s="1281"/>
      <c r="H257" s="1281"/>
      <c r="I257" s="1281"/>
      <c r="J257" s="1444"/>
      <c r="K257" s="1281"/>
      <c r="L257" s="1264"/>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2189</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8"/>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2113</v>
      </c>
      <c r="BA258" s="1247" t="s">
        <v>2114</v>
      </c>
      <c r="BB258" s="1247" t="s">
        <v>2115</v>
      </c>
      <c r="BC258" s="1247" t="s">
        <v>2116</v>
      </c>
      <c r="BD258" s="1247" t="str">
        <f>IF(AND(P258&lt;&gt;"新加算Ⅰ",P258&lt;&gt;"新加算Ⅱ",P258&lt;&gt;"新加算Ⅲ",P258&lt;&gt;"新加算Ⅳ"),P258,IF(Q260&lt;&gt;"",Q260,""))</f>
        <v/>
      </c>
      <c r="BE258" s="1247"/>
      <c r="BF258" s="1247" t="str">
        <f t="shared" ref="BF258" si="198">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2196</v>
      </c>
      <c r="Q260" s="1403" t="str">
        <f>IFERROR(VLOOKUP('別紙様式2-2（４・５月分）'!AR197,【参考】数式用!$AT$5:$AV$22,3,FALSE),"")</f>
        <v/>
      </c>
      <c r="R260" s="1405" t="s">
        <v>2207</v>
      </c>
      <c r="S260" s="1407" t="str">
        <f>IFERROR(VLOOKUP(K258,【参考】数式用!$A$5:$AB$27,MATCH(Q260,【参考】数式用!$B$4:$AB$4,0)+1,0),"")</f>
        <v/>
      </c>
      <c r="T260" s="1409" t="s">
        <v>231</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199">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si="168"/>
        <v/>
      </c>
      <c r="AO260" s="1345" t="str">
        <f>IF(AND(U260&lt;&gt;"",AO258=""),"新規に適用",IF(AND(U260&lt;&gt;"",AO258&lt;&gt;""),"継続で適用",""))</f>
        <v/>
      </c>
      <c r="AP260" s="1391"/>
      <c r="AQ260" s="1345" t="str">
        <f>IF(AND(U260&lt;&gt;"",AQ258=""),"新規に適用",IF(AND(U260&lt;&gt;"",AQ258&lt;&gt;""),"継続で適用",""))</f>
        <v/>
      </c>
      <c r="AR260" s="1349" t="str">
        <f t="shared" si="178"/>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288"/>
      <c r="B261" s="1439"/>
      <c r="C261" s="1440"/>
      <c r="D261" s="1440"/>
      <c r="E261" s="1440"/>
      <c r="F261" s="1441"/>
      <c r="G261" s="1281"/>
      <c r="H261" s="1281"/>
      <c r="I261" s="1281"/>
      <c r="J261" s="1444"/>
      <c r="K261" s="1281"/>
      <c r="L261" s="1264"/>
      <c r="M261" s="1267"/>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2189</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8"/>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2113</v>
      </c>
      <c r="BA262" s="1247" t="s">
        <v>2114</v>
      </c>
      <c r="BB262" s="1247" t="s">
        <v>2115</v>
      </c>
      <c r="BC262" s="1247" t="s">
        <v>2116</v>
      </c>
      <c r="BD262" s="1247" t="str">
        <f>IF(AND(P262&lt;&gt;"新加算Ⅰ",P262&lt;&gt;"新加算Ⅱ",P262&lt;&gt;"新加算Ⅲ",P262&lt;&gt;"新加算Ⅳ"),P262,IF(Q264&lt;&gt;"",Q264,""))</f>
        <v/>
      </c>
      <c r="BE262" s="1247"/>
      <c r="BF262" s="1247" t="str">
        <f t="shared" ref="BF262" si="201">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2196</v>
      </c>
      <c r="Q264" s="1403" t="str">
        <f>IFERROR(VLOOKUP('別紙様式2-2（４・５月分）'!AR200,【参考】数式用!$AT$5:$AV$22,3,FALSE),"")</f>
        <v/>
      </c>
      <c r="R264" s="1405" t="s">
        <v>2207</v>
      </c>
      <c r="S264" s="1447" t="str">
        <f>IFERROR(VLOOKUP(K262,【参考】数式用!$A$5:$AB$27,MATCH(Q264,【参考】数式用!$B$4:$AB$4,0)+1,0),"")</f>
        <v/>
      </c>
      <c r="T264" s="1409" t="s">
        <v>231</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02">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si="168"/>
        <v/>
      </c>
      <c r="AO264" s="1345" t="str">
        <f>IF(AND(U264&lt;&gt;"",AO262=""),"新規に適用",IF(AND(U264&lt;&gt;"",AO262&lt;&gt;""),"継続で適用",""))</f>
        <v/>
      </c>
      <c r="AP264" s="1391"/>
      <c r="AQ264" s="1345" t="str">
        <f>IF(AND(U264&lt;&gt;"",AQ262=""),"新規に適用",IF(AND(U264&lt;&gt;"",AQ262&lt;&gt;""),"継続で適用",""))</f>
        <v/>
      </c>
      <c r="AR264" s="1349" t="str">
        <f t="shared" si="178"/>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288"/>
      <c r="B265" s="1439"/>
      <c r="C265" s="1440"/>
      <c r="D265" s="1440"/>
      <c r="E265" s="1440"/>
      <c r="F265" s="1441"/>
      <c r="G265" s="1281"/>
      <c r="H265" s="1281"/>
      <c r="I265" s="1281"/>
      <c r="J265" s="1444"/>
      <c r="K265" s="1281"/>
      <c r="L265" s="1264"/>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2189</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8"/>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2113</v>
      </c>
      <c r="BA266" s="1247" t="s">
        <v>2114</v>
      </c>
      <c r="BB266" s="1247" t="s">
        <v>2115</v>
      </c>
      <c r="BC266" s="1247" t="s">
        <v>2116</v>
      </c>
      <c r="BD266" s="1247" t="str">
        <f>IF(AND(P266&lt;&gt;"新加算Ⅰ",P266&lt;&gt;"新加算Ⅱ",P266&lt;&gt;"新加算Ⅲ",P266&lt;&gt;"新加算Ⅳ"),P266,IF(Q268&lt;&gt;"",Q268,""))</f>
        <v/>
      </c>
      <c r="BE266" s="1247"/>
      <c r="BF266" s="1247" t="str">
        <f t="shared" ref="BF266" si="204">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2196</v>
      </c>
      <c r="Q268" s="1403" t="str">
        <f>IFERROR(VLOOKUP('別紙様式2-2（４・５月分）'!AR203,【参考】数式用!$AT$5:$AV$22,3,FALSE),"")</f>
        <v/>
      </c>
      <c r="R268" s="1405" t="s">
        <v>2207</v>
      </c>
      <c r="S268" s="1407" t="str">
        <f>IFERROR(VLOOKUP(K266,【参考】数式用!$A$5:$AB$27,MATCH(Q268,【参考】数式用!$B$4:$AB$4,0)+1,0),"")</f>
        <v/>
      </c>
      <c r="T268" s="1409" t="s">
        <v>231</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05">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si="168"/>
        <v/>
      </c>
      <c r="AO268" s="1345" t="str">
        <f>IF(AND(U268&lt;&gt;"",AO266=""),"新規に適用",IF(AND(U268&lt;&gt;"",AO266&lt;&gt;""),"継続で適用",""))</f>
        <v/>
      </c>
      <c r="AP268" s="1391"/>
      <c r="AQ268" s="1345" t="str">
        <f>IF(AND(U268&lt;&gt;"",AQ266=""),"新規に適用",IF(AND(U268&lt;&gt;"",AQ266&lt;&gt;""),"継続で適用",""))</f>
        <v/>
      </c>
      <c r="AR268" s="1349" t="str">
        <f t="shared" si="178"/>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288"/>
      <c r="B269" s="1439"/>
      <c r="C269" s="1440"/>
      <c r="D269" s="1440"/>
      <c r="E269" s="1440"/>
      <c r="F269" s="1441"/>
      <c r="G269" s="1281"/>
      <c r="H269" s="1281"/>
      <c r="I269" s="1281"/>
      <c r="J269" s="1444"/>
      <c r="K269" s="1281"/>
      <c r="L269" s="1264"/>
      <c r="M269" s="1267"/>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2189</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8"/>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2113</v>
      </c>
      <c r="BA270" s="1247" t="s">
        <v>2114</v>
      </c>
      <c r="BB270" s="1247" t="s">
        <v>2115</v>
      </c>
      <c r="BC270" s="1247" t="s">
        <v>2116</v>
      </c>
      <c r="BD270" s="1247" t="str">
        <f>IF(AND(P270&lt;&gt;"新加算Ⅰ",P270&lt;&gt;"新加算Ⅱ",P270&lt;&gt;"新加算Ⅲ",P270&lt;&gt;"新加算Ⅳ"),P270,IF(Q272&lt;&gt;"",Q272,""))</f>
        <v/>
      </c>
      <c r="BE270" s="1247"/>
      <c r="BF270" s="1247" t="str">
        <f t="shared" ref="BF270" si="207">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2196</v>
      </c>
      <c r="Q272" s="1403" t="str">
        <f>IFERROR(VLOOKUP('別紙様式2-2（４・５月分）'!AR206,【参考】数式用!$AT$5:$AV$22,3,FALSE),"")</f>
        <v/>
      </c>
      <c r="R272" s="1405" t="s">
        <v>2207</v>
      </c>
      <c r="S272" s="1447" t="str">
        <f>IFERROR(VLOOKUP(K270,【参考】数式用!$A$5:$AB$27,MATCH(Q272,【参考】数式用!$B$4:$AB$4,0)+1,0),"")</f>
        <v/>
      </c>
      <c r="T272" s="1409" t="s">
        <v>231</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08">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si="168"/>
        <v/>
      </c>
      <c r="AO272" s="1345" t="str">
        <f>IF(AND(U272&lt;&gt;"",AO270=""),"新規に適用",IF(AND(U272&lt;&gt;"",AO270&lt;&gt;""),"継続で適用",""))</f>
        <v/>
      </c>
      <c r="AP272" s="1391"/>
      <c r="AQ272" s="1345" t="str">
        <f>IF(AND(U272&lt;&gt;"",AQ270=""),"新規に適用",IF(AND(U272&lt;&gt;"",AQ270&lt;&gt;""),"継続で適用",""))</f>
        <v/>
      </c>
      <c r="AR272" s="1349" t="str">
        <f t="shared" si="178"/>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288"/>
      <c r="B273" s="1439"/>
      <c r="C273" s="1440"/>
      <c r="D273" s="1440"/>
      <c r="E273" s="1440"/>
      <c r="F273" s="1441"/>
      <c r="G273" s="1281"/>
      <c r="H273" s="1281"/>
      <c r="I273" s="1281"/>
      <c r="J273" s="1444"/>
      <c r="K273" s="1281"/>
      <c r="L273" s="1264"/>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2189</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10">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2113</v>
      </c>
      <c r="BA274" s="1247" t="s">
        <v>2114</v>
      </c>
      <c r="BB274" s="1247" t="s">
        <v>2115</v>
      </c>
      <c r="BC274" s="1247" t="s">
        <v>2116</v>
      </c>
      <c r="BD274" s="1247" t="str">
        <f>IF(AND(P274&lt;&gt;"新加算Ⅰ",P274&lt;&gt;"新加算Ⅱ",P274&lt;&gt;"新加算Ⅲ",P274&lt;&gt;"新加算Ⅳ"),P274,IF(Q276&lt;&gt;"",Q276,""))</f>
        <v/>
      </c>
      <c r="BE274" s="1247"/>
      <c r="BF274" s="1247" t="str">
        <f t="shared" ref="BF274" si="211">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2196</v>
      </c>
      <c r="Q276" s="1403" t="str">
        <f>IFERROR(VLOOKUP('別紙様式2-2（４・５月分）'!AR209,【参考】数式用!$AT$5:$AV$22,3,FALSE),"")</f>
        <v/>
      </c>
      <c r="R276" s="1405" t="s">
        <v>2207</v>
      </c>
      <c r="S276" s="1407" t="str">
        <f>IFERROR(VLOOKUP(K274,【参考】数式用!$A$5:$AB$27,MATCH(Q276,【参考】数式用!$B$4:$AB$4,0)+1,0),"")</f>
        <v/>
      </c>
      <c r="T276" s="1409" t="s">
        <v>231</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13">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si="168"/>
        <v/>
      </c>
      <c r="AO276" s="1345" t="str">
        <f>IF(AND(U276&lt;&gt;"",AO274=""),"新規に適用",IF(AND(U276&lt;&gt;"",AO274&lt;&gt;""),"継続で適用",""))</f>
        <v/>
      </c>
      <c r="AP276" s="1391"/>
      <c r="AQ276" s="1345" t="str">
        <f>IF(AND(U276&lt;&gt;"",AQ274=""),"新規に適用",IF(AND(U276&lt;&gt;"",AQ274&lt;&gt;""),"継続で適用",""))</f>
        <v/>
      </c>
      <c r="AR276" s="1349" t="str">
        <f t="shared" si="178"/>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288"/>
      <c r="B277" s="1439"/>
      <c r="C277" s="1440"/>
      <c r="D277" s="1440"/>
      <c r="E277" s="1440"/>
      <c r="F277" s="1441"/>
      <c r="G277" s="1281"/>
      <c r="H277" s="1281"/>
      <c r="I277" s="1281"/>
      <c r="J277" s="1444"/>
      <c r="K277" s="1281"/>
      <c r="L277" s="1264"/>
      <c r="M277" s="1267"/>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2189</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10"/>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2113</v>
      </c>
      <c r="BA278" s="1247" t="s">
        <v>2114</v>
      </c>
      <c r="BB278" s="1247" t="s">
        <v>2115</v>
      </c>
      <c r="BC278" s="1247" t="s">
        <v>2116</v>
      </c>
      <c r="BD278" s="1247" t="str">
        <f>IF(AND(P278&lt;&gt;"新加算Ⅰ",P278&lt;&gt;"新加算Ⅱ",P278&lt;&gt;"新加算Ⅲ",P278&lt;&gt;"新加算Ⅳ"),P278,IF(Q280&lt;&gt;"",Q280,""))</f>
        <v/>
      </c>
      <c r="BE278" s="1247"/>
      <c r="BF278" s="1247" t="str">
        <f t="shared" ref="BF278" si="215">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2196</v>
      </c>
      <c r="Q280" s="1403" t="str">
        <f>IFERROR(VLOOKUP('別紙様式2-2（４・５月分）'!AR212,【参考】数式用!$AT$5:$AV$22,3,FALSE),"")</f>
        <v/>
      </c>
      <c r="R280" s="1405" t="s">
        <v>2207</v>
      </c>
      <c r="S280" s="1447" t="str">
        <f>IFERROR(VLOOKUP(K278,【参考】数式用!$A$5:$AB$27,MATCH(Q280,【参考】数式用!$B$4:$AB$4,0)+1,0),"")</f>
        <v/>
      </c>
      <c r="T280" s="1409" t="s">
        <v>231</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16">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si="168"/>
        <v/>
      </c>
      <c r="AO280" s="1345" t="str">
        <f>IF(AND(U280&lt;&gt;"",AO278=""),"新規に適用",IF(AND(U280&lt;&gt;"",AO278&lt;&gt;""),"継続で適用",""))</f>
        <v/>
      </c>
      <c r="AP280" s="1391"/>
      <c r="AQ280" s="1345" t="str">
        <f>IF(AND(U280&lt;&gt;"",AQ278=""),"新規に適用",IF(AND(U280&lt;&gt;"",AQ278&lt;&gt;""),"継続で適用",""))</f>
        <v/>
      </c>
      <c r="AR280" s="1349" t="str">
        <f t="shared" si="178"/>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288"/>
      <c r="B281" s="1439"/>
      <c r="C281" s="1440"/>
      <c r="D281" s="1440"/>
      <c r="E281" s="1440"/>
      <c r="F281" s="1441"/>
      <c r="G281" s="1281"/>
      <c r="H281" s="1281"/>
      <c r="I281" s="1281"/>
      <c r="J281" s="1444"/>
      <c r="K281" s="1281"/>
      <c r="L281" s="1264"/>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2189</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10"/>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2113</v>
      </c>
      <c r="BA282" s="1247" t="s">
        <v>2114</v>
      </c>
      <c r="BB282" s="1247" t="s">
        <v>2115</v>
      </c>
      <c r="BC282" s="1247" t="s">
        <v>2116</v>
      </c>
      <c r="BD282" s="1247" t="str">
        <f>IF(AND(P282&lt;&gt;"新加算Ⅰ",P282&lt;&gt;"新加算Ⅱ",P282&lt;&gt;"新加算Ⅲ",P282&lt;&gt;"新加算Ⅳ"),P282,IF(Q284&lt;&gt;"",Q284,""))</f>
        <v/>
      </c>
      <c r="BE282" s="1247"/>
      <c r="BF282" s="1247" t="str">
        <f t="shared" ref="BF282" si="21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2196</v>
      </c>
      <c r="Q284" s="1403" t="str">
        <f>IFERROR(VLOOKUP('別紙様式2-2（４・５月分）'!AR215,【参考】数式用!$AT$5:$AV$22,3,FALSE),"")</f>
        <v/>
      </c>
      <c r="R284" s="1405" t="s">
        <v>2207</v>
      </c>
      <c r="S284" s="1407" t="str">
        <f>IFERROR(VLOOKUP(K282,【参考】数式用!$A$5:$AB$27,MATCH(Q284,【参考】数式用!$B$4:$AB$4,0)+1,0),"")</f>
        <v/>
      </c>
      <c r="T284" s="1409" t="s">
        <v>231</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1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AN344" si="22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8"/>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288"/>
      <c r="B285" s="1439"/>
      <c r="C285" s="1440"/>
      <c r="D285" s="1440"/>
      <c r="E285" s="1440"/>
      <c r="F285" s="1441"/>
      <c r="G285" s="1281"/>
      <c r="H285" s="1281"/>
      <c r="I285" s="1281"/>
      <c r="J285" s="1444"/>
      <c r="K285" s="1281"/>
      <c r="L285" s="1264"/>
      <c r="M285" s="1267"/>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2189</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10"/>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2113</v>
      </c>
      <c r="BA286" s="1247" t="s">
        <v>2114</v>
      </c>
      <c r="BB286" s="1247" t="s">
        <v>2115</v>
      </c>
      <c r="BC286" s="1247" t="s">
        <v>2116</v>
      </c>
      <c r="BD286" s="1247" t="str">
        <f>IF(AND(P286&lt;&gt;"新加算Ⅰ",P286&lt;&gt;"新加算Ⅱ",P286&lt;&gt;"新加算Ⅲ",P286&lt;&gt;"新加算Ⅳ"),P286,IF(Q288&lt;&gt;"",Q288,""))</f>
        <v/>
      </c>
      <c r="BE286" s="1247"/>
      <c r="BF286" s="1247" t="str">
        <f t="shared" ref="BF286" si="22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2196</v>
      </c>
      <c r="Q288" s="1403" t="str">
        <f>IFERROR(VLOOKUP('別紙様式2-2（４・５月分）'!AR218,【参考】数式用!$AT$5:$AV$22,3,FALSE),"")</f>
        <v/>
      </c>
      <c r="R288" s="1405" t="s">
        <v>2207</v>
      </c>
      <c r="S288" s="1447" t="str">
        <f>IFERROR(VLOOKUP(K286,【参考】数式用!$A$5:$AB$27,MATCH(Q288,【参考】数式用!$B$4:$AB$4,0)+1,0),"")</f>
        <v/>
      </c>
      <c r="T288" s="1409" t="s">
        <v>231</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2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si="220"/>
        <v/>
      </c>
      <c r="AO288" s="1345" t="str">
        <f>IF(AND(U288&lt;&gt;"",AO286=""),"新規に適用",IF(AND(U288&lt;&gt;"",AO286&lt;&gt;""),"継続で適用",""))</f>
        <v/>
      </c>
      <c r="AP288" s="1391"/>
      <c r="AQ288" s="1345" t="str">
        <f>IF(AND(U288&lt;&gt;"",AQ286=""),"新規に適用",IF(AND(U288&lt;&gt;"",AQ286&lt;&gt;""),"継続で適用",""))</f>
        <v/>
      </c>
      <c r="AR288" s="1349" t="str">
        <f t="shared" si="178"/>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288"/>
      <c r="B289" s="1439"/>
      <c r="C289" s="1440"/>
      <c r="D289" s="1440"/>
      <c r="E289" s="1440"/>
      <c r="F289" s="1441"/>
      <c r="G289" s="1281"/>
      <c r="H289" s="1281"/>
      <c r="I289" s="1281"/>
      <c r="J289" s="1444"/>
      <c r="K289" s="1281"/>
      <c r="L289" s="1264"/>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2189</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10"/>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2113</v>
      </c>
      <c r="BA290" s="1247" t="s">
        <v>2114</v>
      </c>
      <c r="BB290" s="1247" t="s">
        <v>2115</v>
      </c>
      <c r="BC290" s="1247" t="s">
        <v>2116</v>
      </c>
      <c r="BD290" s="1247" t="str">
        <f>IF(AND(P290&lt;&gt;"新加算Ⅰ",P290&lt;&gt;"新加算Ⅱ",P290&lt;&gt;"新加算Ⅲ",P290&lt;&gt;"新加算Ⅳ"),P290,IF(Q292&lt;&gt;"",Q292,""))</f>
        <v/>
      </c>
      <c r="BE290" s="1247"/>
      <c r="BF290" s="1247" t="str">
        <f t="shared" ref="BF290" si="225">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2196</v>
      </c>
      <c r="Q292" s="1403" t="str">
        <f>IFERROR(VLOOKUP('別紙様式2-2（４・５月分）'!AR221,【参考】数式用!$AT$5:$AV$22,3,FALSE),"")</f>
        <v/>
      </c>
      <c r="R292" s="1405" t="s">
        <v>2207</v>
      </c>
      <c r="S292" s="1407" t="str">
        <f>IFERROR(VLOOKUP(K290,【参考】数式用!$A$5:$AB$27,MATCH(Q292,【参考】数式用!$B$4:$AB$4,0)+1,0),"")</f>
        <v/>
      </c>
      <c r="T292" s="1409" t="s">
        <v>231</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26">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si="220"/>
        <v/>
      </c>
      <c r="AO292" s="1345" t="str">
        <f>IF(AND(U292&lt;&gt;"",AO290=""),"新規に適用",IF(AND(U292&lt;&gt;"",AO290&lt;&gt;""),"継続で適用",""))</f>
        <v/>
      </c>
      <c r="AP292" s="1391"/>
      <c r="AQ292" s="1345" t="str">
        <f>IF(AND(U292&lt;&gt;"",AQ290=""),"新規に適用",IF(AND(U292&lt;&gt;"",AQ290&lt;&gt;""),"継続で適用",""))</f>
        <v/>
      </c>
      <c r="AR292" s="1349" t="str">
        <f t="shared" si="178"/>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288"/>
      <c r="B293" s="1439"/>
      <c r="C293" s="1440"/>
      <c r="D293" s="1440"/>
      <c r="E293" s="1440"/>
      <c r="F293" s="1441"/>
      <c r="G293" s="1281"/>
      <c r="H293" s="1281"/>
      <c r="I293" s="1281"/>
      <c r="J293" s="1444"/>
      <c r="K293" s="1281"/>
      <c r="L293" s="1264"/>
      <c r="M293" s="1267"/>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2189</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10"/>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2113</v>
      </c>
      <c r="BA294" s="1247" t="s">
        <v>2114</v>
      </c>
      <c r="BB294" s="1247" t="s">
        <v>2115</v>
      </c>
      <c r="BC294" s="1247" t="s">
        <v>2116</v>
      </c>
      <c r="BD294" s="1247" t="str">
        <f>IF(AND(P294&lt;&gt;"新加算Ⅰ",P294&lt;&gt;"新加算Ⅱ",P294&lt;&gt;"新加算Ⅲ",P294&lt;&gt;"新加算Ⅳ"),P294,IF(Q296&lt;&gt;"",Q296,""))</f>
        <v/>
      </c>
      <c r="BE294" s="1247"/>
      <c r="BF294" s="1247" t="str">
        <f t="shared" ref="BF294" si="228">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2196</v>
      </c>
      <c r="Q296" s="1403" t="str">
        <f>IFERROR(VLOOKUP('別紙様式2-2（４・５月分）'!AR224,【参考】数式用!$AT$5:$AV$22,3,FALSE),"")</f>
        <v/>
      </c>
      <c r="R296" s="1405" t="s">
        <v>2207</v>
      </c>
      <c r="S296" s="1447" t="str">
        <f>IFERROR(VLOOKUP(K294,【参考】数式用!$A$5:$AB$27,MATCH(Q296,【参考】数式用!$B$4:$AB$4,0)+1,0),"")</f>
        <v/>
      </c>
      <c r="T296" s="1409" t="s">
        <v>231</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29">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si="220"/>
        <v/>
      </c>
      <c r="AO296" s="1345" t="str">
        <f>IF(AND(U296&lt;&gt;"",AO294=""),"新規に適用",IF(AND(U296&lt;&gt;"",AO294&lt;&gt;""),"継続で適用",""))</f>
        <v/>
      </c>
      <c r="AP296" s="1391"/>
      <c r="AQ296" s="1345" t="str">
        <f>IF(AND(U296&lt;&gt;"",AQ294=""),"新規に適用",IF(AND(U296&lt;&gt;"",AQ294&lt;&gt;""),"継続で適用",""))</f>
        <v/>
      </c>
      <c r="AR296" s="1349"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288"/>
      <c r="B297" s="1439"/>
      <c r="C297" s="1440"/>
      <c r="D297" s="1440"/>
      <c r="E297" s="1440"/>
      <c r="F297" s="1441"/>
      <c r="G297" s="1281"/>
      <c r="H297" s="1281"/>
      <c r="I297" s="1281"/>
      <c r="J297" s="1444"/>
      <c r="K297" s="1281"/>
      <c r="L297" s="1264"/>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2189</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10"/>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2113</v>
      </c>
      <c r="BA298" s="1247" t="s">
        <v>2114</v>
      </c>
      <c r="BB298" s="1247" t="s">
        <v>2115</v>
      </c>
      <c r="BC298" s="1247" t="s">
        <v>2116</v>
      </c>
      <c r="BD298" s="1247" t="str">
        <f>IF(AND(P298&lt;&gt;"新加算Ⅰ",P298&lt;&gt;"新加算Ⅱ",P298&lt;&gt;"新加算Ⅲ",P298&lt;&gt;"新加算Ⅳ"),P298,IF(Q300&lt;&gt;"",Q300,""))</f>
        <v/>
      </c>
      <c r="BE298" s="1247"/>
      <c r="BF298" s="1247" t="str">
        <f t="shared" ref="BF298" si="232">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2196</v>
      </c>
      <c r="Q300" s="1403" t="str">
        <f>IFERROR(VLOOKUP('別紙様式2-2（４・５月分）'!AR227,【参考】数式用!$AT$5:$AV$22,3,FALSE),"")</f>
        <v/>
      </c>
      <c r="R300" s="1405" t="s">
        <v>2207</v>
      </c>
      <c r="S300" s="1407" t="str">
        <f>IFERROR(VLOOKUP(K298,【参考】数式用!$A$5:$AB$27,MATCH(Q300,【参考】数式用!$B$4:$AB$4,0)+1,0),"")</f>
        <v/>
      </c>
      <c r="T300" s="1409" t="s">
        <v>231</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33">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si="220"/>
        <v/>
      </c>
      <c r="AO300" s="1345" t="str">
        <f>IF(AND(U300&lt;&gt;"",AO298=""),"新規に適用",IF(AND(U300&lt;&gt;"",AO298&lt;&gt;""),"継続で適用",""))</f>
        <v/>
      </c>
      <c r="AP300" s="1391"/>
      <c r="AQ300" s="1345" t="str">
        <f>IF(AND(U300&lt;&gt;"",AQ298=""),"新規に適用",IF(AND(U300&lt;&gt;"",AQ298&lt;&gt;""),"継続で適用",""))</f>
        <v/>
      </c>
      <c r="AR300" s="1349" t="str">
        <f t="shared" si="230"/>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288"/>
      <c r="B301" s="1439"/>
      <c r="C301" s="1440"/>
      <c r="D301" s="1440"/>
      <c r="E301" s="1440"/>
      <c r="F301" s="1441"/>
      <c r="G301" s="1281"/>
      <c r="H301" s="1281"/>
      <c r="I301" s="1281"/>
      <c r="J301" s="1444"/>
      <c r="K301" s="1281"/>
      <c r="L301" s="1264"/>
      <c r="M301" s="1267"/>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2189</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10"/>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2113</v>
      </c>
      <c r="BA302" s="1247" t="s">
        <v>2114</v>
      </c>
      <c r="BB302" s="1247" t="s">
        <v>2115</v>
      </c>
      <c r="BC302" s="1247" t="s">
        <v>2116</v>
      </c>
      <c r="BD302" s="1247" t="str">
        <f>IF(AND(P302&lt;&gt;"新加算Ⅰ",P302&lt;&gt;"新加算Ⅱ",P302&lt;&gt;"新加算Ⅲ",P302&lt;&gt;"新加算Ⅳ"),P302,IF(Q304&lt;&gt;"",Q304,""))</f>
        <v/>
      </c>
      <c r="BE302" s="1247"/>
      <c r="BF302" s="1247" t="str">
        <f t="shared" ref="BF302" si="235">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2196</v>
      </c>
      <c r="Q304" s="1403" t="str">
        <f>IFERROR(VLOOKUP('別紙様式2-2（４・５月分）'!AR230,【参考】数式用!$AT$5:$AV$22,3,FALSE),"")</f>
        <v/>
      </c>
      <c r="R304" s="1405" t="s">
        <v>2207</v>
      </c>
      <c r="S304" s="1447" t="str">
        <f>IFERROR(VLOOKUP(K302,【参考】数式用!$A$5:$AB$27,MATCH(Q304,【参考】数式用!$B$4:$AB$4,0)+1,0),"")</f>
        <v/>
      </c>
      <c r="T304" s="1409" t="s">
        <v>231</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236">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si="220"/>
        <v/>
      </c>
      <c r="AO304" s="1345" t="str">
        <f>IF(AND(U304&lt;&gt;"",AO302=""),"新規に適用",IF(AND(U304&lt;&gt;"",AO302&lt;&gt;""),"継続で適用",""))</f>
        <v/>
      </c>
      <c r="AP304" s="1391"/>
      <c r="AQ304" s="1345" t="str">
        <f>IF(AND(U304&lt;&gt;"",AQ302=""),"新規に適用",IF(AND(U304&lt;&gt;"",AQ302&lt;&gt;""),"継続で適用",""))</f>
        <v/>
      </c>
      <c r="AR304" s="1349" t="str">
        <f t="shared" si="230"/>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288"/>
      <c r="B305" s="1439"/>
      <c r="C305" s="1440"/>
      <c r="D305" s="1440"/>
      <c r="E305" s="1440"/>
      <c r="F305" s="1441"/>
      <c r="G305" s="1281"/>
      <c r="H305" s="1281"/>
      <c r="I305" s="1281"/>
      <c r="J305" s="1444"/>
      <c r="K305" s="1281"/>
      <c r="L305" s="1264"/>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2189</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10"/>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2113</v>
      </c>
      <c r="BA306" s="1247" t="s">
        <v>2114</v>
      </c>
      <c r="BB306" s="1247" t="s">
        <v>2115</v>
      </c>
      <c r="BC306" s="1247" t="s">
        <v>2116</v>
      </c>
      <c r="BD306" s="1247" t="str">
        <f>IF(AND(P306&lt;&gt;"新加算Ⅰ",P306&lt;&gt;"新加算Ⅱ",P306&lt;&gt;"新加算Ⅲ",P306&lt;&gt;"新加算Ⅳ"),P306,IF(Q308&lt;&gt;"",Q308,""))</f>
        <v/>
      </c>
      <c r="BE306" s="1247"/>
      <c r="BF306" s="1247" t="str">
        <f t="shared" ref="BF306" si="238">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2196</v>
      </c>
      <c r="Q308" s="1403" t="str">
        <f>IFERROR(VLOOKUP('別紙様式2-2（４・５月分）'!AR233,【参考】数式用!$AT$5:$AV$22,3,FALSE),"")</f>
        <v/>
      </c>
      <c r="R308" s="1405" t="s">
        <v>2207</v>
      </c>
      <c r="S308" s="1447" t="str">
        <f>IFERROR(VLOOKUP(K306,【参考】数式用!$A$5:$AB$27,MATCH(Q308,【参考】数式用!$B$4:$AB$4,0)+1,0),"")</f>
        <v/>
      </c>
      <c r="T308" s="1409" t="s">
        <v>231</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239">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si="220"/>
        <v/>
      </c>
      <c r="AO308" s="1345" t="str">
        <f>IF(AND(U308&lt;&gt;"",AO306=""),"新規に適用",IF(AND(U308&lt;&gt;"",AO306&lt;&gt;""),"継続で適用",""))</f>
        <v/>
      </c>
      <c r="AP308" s="1391"/>
      <c r="AQ308" s="1345" t="str">
        <f>IF(AND(U308&lt;&gt;"",AQ306=""),"新規に適用",IF(AND(U308&lt;&gt;"",AQ306&lt;&gt;""),"継続で適用",""))</f>
        <v/>
      </c>
      <c r="AR308" s="1349" t="str">
        <f t="shared" si="230"/>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288"/>
      <c r="B309" s="1439"/>
      <c r="C309" s="1440"/>
      <c r="D309" s="1440"/>
      <c r="E309" s="1440"/>
      <c r="F309" s="1441"/>
      <c r="G309" s="1281"/>
      <c r="H309" s="1281"/>
      <c r="I309" s="1281"/>
      <c r="J309" s="1444"/>
      <c r="K309" s="1281"/>
      <c r="L309" s="1264"/>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2189</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10"/>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2113</v>
      </c>
      <c r="BA310" s="1247" t="s">
        <v>2114</v>
      </c>
      <c r="BB310" s="1247" t="s">
        <v>2115</v>
      </c>
      <c r="BC310" s="1247" t="s">
        <v>2116</v>
      </c>
      <c r="BD310" s="1247" t="str">
        <f>IF(AND(P310&lt;&gt;"新加算Ⅰ",P310&lt;&gt;"新加算Ⅱ",P310&lt;&gt;"新加算Ⅲ",P310&lt;&gt;"新加算Ⅳ"),P310,IF(Q312&lt;&gt;"",Q312,""))</f>
        <v/>
      </c>
      <c r="BE310" s="1247"/>
      <c r="BF310" s="1247" t="str">
        <f t="shared" ref="BF310" si="241">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2196</v>
      </c>
      <c r="Q312" s="1403" t="str">
        <f>IFERROR(VLOOKUP('別紙様式2-2（４・５月分）'!AR236,【参考】数式用!$AT$5:$AV$22,3,FALSE),"")</f>
        <v/>
      </c>
      <c r="R312" s="1405" t="s">
        <v>2207</v>
      </c>
      <c r="S312" s="1407" t="str">
        <f>IFERROR(VLOOKUP(K310,【参考】数式用!$A$5:$AB$27,MATCH(Q312,【参考】数式用!$B$4:$AB$4,0)+1,0),"")</f>
        <v/>
      </c>
      <c r="T312" s="1409" t="s">
        <v>231</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242">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si="220"/>
        <v/>
      </c>
      <c r="AO312" s="1345" t="str">
        <f>IF(AND(U312&lt;&gt;"",AO310=""),"新規に適用",IF(AND(U312&lt;&gt;"",AO310&lt;&gt;""),"継続で適用",""))</f>
        <v/>
      </c>
      <c r="AP312" s="1391"/>
      <c r="AQ312" s="1345" t="str">
        <f>IF(AND(U312&lt;&gt;"",AQ310=""),"新規に適用",IF(AND(U312&lt;&gt;"",AQ310&lt;&gt;""),"継続で適用",""))</f>
        <v/>
      </c>
      <c r="AR312" s="1349" t="str">
        <f t="shared" si="230"/>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288"/>
      <c r="B313" s="1439"/>
      <c r="C313" s="1440"/>
      <c r="D313" s="1440"/>
      <c r="E313" s="1440"/>
      <c r="F313" s="1441"/>
      <c r="G313" s="1281"/>
      <c r="H313" s="1281"/>
      <c r="I313" s="1281"/>
      <c r="J313" s="1444"/>
      <c r="K313" s="1281"/>
      <c r="L313" s="1264"/>
      <c r="M313" s="1267"/>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2189</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10"/>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2113</v>
      </c>
      <c r="BA314" s="1247" t="s">
        <v>2114</v>
      </c>
      <c r="BB314" s="1247" t="s">
        <v>2115</v>
      </c>
      <c r="BC314" s="1247" t="s">
        <v>2116</v>
      </c>
      <c r="BD314" s="1247" t="str">
        <f>IF(AND(P314&lt;&gt;"新加算Ⅰ",P314&lt;&gt;"新加算Ⅱ",P314&lt;&gt;"新加算Ⅲ",P314&lt;&gt;"新加算Ⅳ"),P314,IF(Q316&lt;&gt;"",Q316,""))</f>
        <v/>
      </c>
      <c r="BE314" s="1247"/>
      <c r="BF314" s="1247" t="str">
        <f t="shared" ref="BF314" si="244">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2196</v>
      </c>
      <c r="Q316" s="1403" t="str">
        <f>IFERROR(VLOOKUP('別紙様式2-2（４・５月分）'!AR239,【参考】数式用!$AT$5:$AV$22,3,FALSE),"")</f>
        <v/>
      </c>
      <c r="R316" s="1405" t="s">
        <v>2207</v>
      </c>
      <c r="S316" s="1447" t="str">
        <f>IFERROR(VLOOKUP(K314,【参考】数式用!$A$5:$AB$27,MATCH(Q316,【参考】数式用!$B$4:$AB$4,0)+1,0),"")</f>
        <v/>
      </c>
      <c r="T316" s="1409" t="s">
        <v>231</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245">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si="220"/>
        <v/>
      </c>
      <c r="AO316" s="1345" t="str">
        <f>IF(AND(U316&lt;&gt;"",AO314=""),"新規に適用",IF(AND(U316&lt;&gt;"",AO314&lt;&gt;""),"継続で適用",""))</f>
        <v/>
      </c>
      <c r="AP316" s="1391"/>
      <c r="AQ316" s="1345" t="str">
        <f>IF(AND(U316&lt;&gt;"",AQ314=""),"新規に適用",IF(AND(U316&lt;&gt;"",AQ314&lt;&gt;""),"継続で適用",""))</f>
        <v/>
      </c>
      <c r="AR316" s="1349" t="str">
        <f t="shared" si="230"/>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288"/>
      <c r="B317" s="1439"/>
      <c r="C317" s="1440"/>
      <c r="D317" s="1440"/>
      <c r="E317" s="1440"/>
      <c r="F317" s="1441"/>
      <c r="G317" s="1281"/>
      <c r="H317" s="1281"/>
      <c r="I317" s="1281"/>
      <c r="J317" s="1444"/>
      <c r="K317" s="1281"/>
      <c r="L317" s="1264"/>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2189</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10"/>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2113</v>
      </c>
      <c r="BA318" s="1247" t="s">
        <v>2114</v>
      </c>
      <c r="BB318" s="1247" t="s">
        <v>2115</v>
      </c>
      <c r="BC318" s="1247" t="s">
        <v>2116</v>
      </c>
      <c r="BD318" s="1247" t="str">
        <f>IF(AND(P318&lt;&gt;"新加算Ⅰ",P318&lt;&gt;"新加算Ⅱ",P318&lt;&gt;"新加算Ⅲ",P318&lt;&gt;"新加算Ⅳ"),P318,IF(Q320&lt;&gt;"",Q320,""))</f>
        <v/>
      </c>
      <c r="BE318" s="1247"/>
      <c r="BF318" s="1247" t="str">
        <f t="shared" ref="BF318" si="247">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2196</v>
      </c>
      <c r="Q320" s="1403" t="str">
        <f>IFERROR(VLOOKUP('別紙様式2-2（４・５月分）'!AR242,【参考】数式用!$AT$5:$AV$22,3,FALSE),"")</f>
        <v/>
      </c>
      <c r="R320" s="1405" t="s">
        <v>2207</v>
      </c>
      <c r="S320" s="1407" t="str">
        <f>IFERROR(VLOOKUP(K318,【参考】数式用!$A$5:$AB$27,MATCH(Q320,【参考】数式用!$B$4:$AB$4,0)+1,0),"")</f>
        <v/>
      </c>
      <c r="T320" s="1409" t="s">
        <v>231</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248">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si="220"/>
        <v/>
      </c>
      <c r="AO320" s="1345" t="str">
        <f>IF(AND(U320&lt;&gt;"",AO318=""),"新規に適用",IF(AND(U320&lt;&gt;"",AO318&lt;&gt;""),"継続で適用",""))</f>
        <v/>
      </c>
      <c r="AP320" s="1391"/>
      <c r="AQ320" s="1345" t="str">
        <f>IF(AND(U320&lt;&gt;"",AQ318=""),"新規に適用",IF(AND(U320&lt;&gt;"",AQ318&lt;&gt;""),"継続で適用",""))</f>
        <v/>
      </c>
      <c r="AR320" s="1349" t="str">
        <f t="shared" si="230"/>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288"/>
      <c r="B321" s="1439"/>
      <c r="C321" s="1440"/>
      <c r="D321" s="1440"/>
      <c r="E321" s="1440"/>
      <c r="F321" s="1441"/>
      <c r="G321" s="1281"/>
      <c r="H321" s="1281"/>
      <c r="I321" s="1281"/>
      <c r="J321" s="1444"/>
      <c r="K321" s="1281"/>
      <c r="L321" s="1264"/>
      <c r="M321" s="1267"/>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2189</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10"/>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2113</v>
      </c>
      <c r="BA322" s="1247" t="s">
        <v>2114</v>
      </c>
      <c r="BB322" s="1247" t="s">
        <v>2115</v>
      </c>
      <c r="BC322" s="1247" t="s">
        <v>2116</v>
      </c>
      <c r="BD322" s="1247" t="str">
        <f>IF(AND(P322&lt;&gt;"新加算Ⅰ",P322&lt;&gt;"新加算Ⅱ",P322&lt;&gt;"新加算Ⅲ",P322&lt;&gt;"新加算Ⅳ"),P322,IF(Q324&lt;&gt;"",Q324,""))</f>
        <v/>
      </c>
      <c r="BE322" s="1247"/>
      <c r="BF322" s="1247" t="str">
        <f t="shared" ref="BF322" si="250">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2196</v>
      </c>
      <c r="Q324" s="1403" t="str">
        <f>IFERROR(VLOOKUP('別紙様式2-2（４・５月分）'!AR245,【参考】数式用!$AT$5:$AV$22,3,FALSE),"")</f>
        <v/>
      </c>
      <c r="R324" s="1405" t="s">
        <v>2207</v>
      </c>
      <c r="S324" s="1447" t="str">
        <f>IFERROR(VLOOKUP(K322,【参考】数式用!$A$5:$AB$27,MATCH(Q324,【参考】数式用!$B$4:$AB$4,0)+1,0),"")</f>
        <v/>
      </c>
      <c r="T324" s="1409" t="s">
        <v>231</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251">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si="220"/>
        <v/>
      </c>
      <c r="AO324" s="1345" t="str">
        <f>IF(AND(U324&lt;&gt;"",AO322=""),"新規に適用",IF(AND(U324&lt;&gt;"",AO322&lt;&gt;""),"継続で適用",""))</f>
        <v/>
      </c>
      <c r="AP324" s="1391"/>
      <c r="AQ324" s="1345" t="str">
        <f>IF(AND(U324&lt;&gt;"",AQ322=""),"新規に適用",IF(AND(U324&lt;&gt;"",AQ322&lt;&gt;""),"継続で適用",""))</f>
        <v/>
      </c>
      <c r="AR324" s="1349" t="str">
        <f t="shared" si="230"/>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288"/>
      <c r="B325" s="1439"/>
      <c r="C325" s="1440"/>
      <c r="D325" s="1440"/>
      <c r="E325" s="1440"/>
      <c r="F325" s="1441"/>
      <c r="G325" s="1281"/>
      <c r="H325" s="1281"/>
      <c r="I325" s="1281"/>
      <c r="J325" s="1444"/>
      <c r="K325" s="1281"/>
      <c r="L325" s="1264"/>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2189</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10"/>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2113</v>
      </c>
      <c r="BA326" s="1247" t="s">
        <v>2114</v>
      </c>
      <c r="BB326" s="1247" t="s">
        <v>2115</v>
      </c>
      <c r="BC326" s="1247" t="s">
        <v>2116</v>
      </c>
      <c r="BD326" s="1247" t="str">
        <f>IF(AND(P326&lt;&gt;"新加算Ⅰ",P326&lt;&gt;"新加算Ⅱ",P326&lt;&gt;"新加算Ⅲ",P326&lt;&gt;"新加算Ⅳ"),P326,IF(Q328&lt;&gt;"",Q328,""))</f>
        <v/>
      </c>
      <c r="BE326" s="1247"/>
      <c r="BF326" s="1247" t="str">
        <f t="shared" ref="BF326" si="25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2196</v>
      </c>
      <c r="Q328" s="1403" t="str">
        <f>IFERROR(VLOOKUP('別紙様式2-2（４・５月分）'!AR248,【参考】数式用!$AT$5:$AV$22,3,FALSE),"")</f>
        <v/>
      </c>
      <c r="R328" s="1405" t="s">
        <v>2207</v>
      </c>
      <c r="S328" s="1407" t="str">
        <f>IFERROR(VLOOKUP(K326,【参考】数式用!$A$5:$AB$27,MATCH(Q328,【参考】数式用!$B$4:$AB$4,0)+1,0),"")</f>
        <v/>
      </c>
      <c r="T328" s="1409" t="s">
        <v>231</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25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si="220"/>
        <v/>
      </c>
      <c r="AO328" s="1345" t="str">
        <f>IF(AND(U328&lt;&gt;"",AO326=""),"新規に適用",IF(AND(U328&lt;&gt;"",AO326&lt;&gt;""),"継続で適用",""))</f>
        <v/>
      </c>
      <c r="AP328" s="1391"/>
      <c r="AQ328" s="1345" t="str">
        <f>IF(AND(U328&lt;&gt;"",AQ326=""),"新規に適用",IF(AND(U328&lt;&gt;"",AQ326&lt;&gt;""),"継続で適用",""))</f>
        <v/>
      </c>
      <c r="AR328" s="1349" t="str">
        <f t="shared" si="230"/>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288"/>
      <c r="B329" s="1439"/>
      <c r="C329" s="1440"/>
      <c r="D329" s="1440"/>
      <c r="E329" s="1440"/>
      <c r="F329" s="1441"/>
      <c r="G329" s="1281"/>
      <c r="H329" s="1281"/>
      <c r="I329" s="1281"/>
      <c r="J329" s="1444"/>
      <c r="K329" s="1281"/>
      <c r="L329" s="1264"/>
      <c r="M329" s="1267"/>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2189</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10"/>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2113</v>
      </c>
      <c r="BA330" s="1247" t="s">
        <v>2114</v>
      </c>
      <c r="BB330" s="1247" t="s">
        <v>2115</v>
      </c>
      <c r="BC330" s="1247" t="s">
        <v>2116</v>
      </c>
      <c r="BD330" s="1247" t="str">
        <f>IF(AND(P330&lt;&gt;"新加算Ⅰ",P330&lt;&gt;"新加算Ⅱ",P330&lt;&gt;"新加算Ⅲ",P330&lt;&gt;"新加算Ⅳ"),P330,IF(Q332&lt;&gt;"",Q332,""))</f>
        <v/>
      </c>
      <c r="BE330" s="1247"/>
      <c r="BF330" s="1247" t="str">
        <f t="shared" ref="BF330" si="256">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2196</v>
      </c>
      <c r="Q332" s="1403" t="str">
        <f>IFERROR(VLOOKUP('別紙様式2-2（４・５月分）'!AR251,【参考】数式用!$AT$5:$AV$22,3,FALSE),"")</f>
        <v/>
      </c>
      <c r="R332" s="1405" t="s">
        <v>2207</v>
      </c>
      <c r="S332" s="1447" t="str">
        <f>IFERROR(VLOOKUP(K330,【参考】数式用!$A$5:$AB$27,MATCH(Q332,【参考】数式用!$B$4:$AB$4,0)+1,0),"")</f>
        <v/>
      </c>
      <c r="T332" s="1409" t="s">
        <v>231</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257">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si="220"/>
        <v/>
      </c>
      <c r="AO332" s="1345" t="str">
        <f>IF(AND(U332&lt;&gt;"",AO330=""),"新規に適用",IF(AND(U332&lt;&gt;"",AO330&lt;&gt;""),"継続で適用",""))</f>
        <v/>
      </c>
      <c r="AP332" s="1391"/>
      <c r="AQ332" s="1345" t="str">
        <f>IF(AND(U332&lt;&gt;"",AQ330=""),"新規に適用",IF(AND(U332&lt;&gt;"",AQ330&lt;&gt;""),"継続で適用",""))</f>
        <v/>
      </c>
      <c r="AR332" s="1349" t="str">
        <f t="shared" si="230"/>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288"/>
      <c r="B333" s="1439"/>
      <c r="C333" s="1440"/>
      <c r="D333" s="1440"/>
      <c r="E333" s="1440"/>
      <c r="F333" s="1441"/>
      <c r="G333" s="1281"/>
      <c r="H333" s="1281"/>
      <c r="I333" s="1281"/>
      <c r="J333" s="1444"/>
      <c r="K333" s="1281"/>
      <c r="L333" s="1264"/>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2189</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10"/>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2113</v>
      </c>
      <c r="BA334" s="1247" t="s">
        <v>2114</v>
      </c>
      <c r="BB334" s="1247" t="s">
        <v>2115</v>
      </c>
      <c r="BC334" s="1247" t="s">
        <v>2116</v>
      </c>
      <c r="BD334" s="1247" t="str">
        <f>IF(AND(P334&lt;&gt;"新加算Ⅰ",P334&lt;&gt;"新加算Ⅱ",P334&lt;&gt;"新加算Ⅲ",P334&lt;&gt;"新加算Ⅳ"),P334,IF(Q336&lt;&gt;"",Q336,""))</f>
        <v/>
      </c>
      <c r="BE334" s="1247"/>
      <c r="BF334" s="1247" t="str">
        <f t="shared" ref="BF334" si="259">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2196</v>
      </c>
      <c r="Q336" s="1403" t="str">
        <f>IFERROR(VLOOKUP('別紙様式2-2（４・５月分）'!AR254,【参考】数式用!$AT$5:$AV$22,3,FALSE),"")</f>
        <v/>
      </c>
      <c r="R336" s="1405" t="s">
        <v>2207</v>
      </c>
      <c r="S336" s="1407" t="str">
        <f>IFERROR(VLOOKUP(K334,【参考】数式用!$A$5:$AB$27,MATCH(Q336,【参考】数式用!$B$4:$AB$4,0)+1,0),"")</f>
        <v/>
      </c>
      <c r="T336" s="1409" t="s">
        <v>231</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260">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si="220"/>
        <v/>
      </c>
      <c r="AO336" s="1345" t="str">
        <f>IF(AND(U336&lt;&gt;"",AO334=""),"新規に適用",IF(AND(U336&lt;&gt;"",AO334&lt;&gt;""),"継続で適用",""))</f>
        <v/>
      </c>
      <c r="AP336" s="1391"/>
      <c r="AQ336" s="1345" t="str">
        <f>IF(AND(U336&lt;&gt;"",AQ334=""),"新規に適用",IF(AND(U336&lt;&gt;"",AQ334&lt;&gt;""),"継続で適用",""))</f>
        <v/>
      </c>
      <c r="AR336" s="1349" t="str">
        <f t="shared" si="230"/>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288"/>
      <c r="B337" s="1439"/>
      <c r="C337" s="1440"/>
      <c r="D337" s="1440"/>
      <c r="E337" s="1440"/>
      <c r="F337" s="1441"/>
      <c r="G337" s="1281"/>
      <c r="H337" s="1281"/>
      <c r="I337" s="1281"/>
      <c r="J337" s="1444"/>
      <c r="K337" s="1281"/>
      <c r="L337" s="1264"/>
      <c r="M337" s="1267"/>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2189</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62">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2113</v>
      </c>
      <c r="BA338" s="1247" t="s">
        <v>2114</v>
      </c>
      <c r="BB338" s="1247" t="s">
        <v>2115</v>
      </c>
      <c r="BC338" s="1247" t="s">
        <v>2116</v>
      </c>
      <c r="BD338" s="1247" t="str">
        <f>IF(AND(P338&lt;&gt;"新加算Ⅰ",P338&lt;&gt;"新加算Ⅱ",P338&lt;&gt;"新加算Ⅲ",P338&lt;&gt;"新加算Ⅳ"),P338,IF(Q340&lt;&gt;"",Q340,""))</f>
        <v/>
      </c>
      <c r="BE338" s="1247"/>
      <c r="BF338" s="1247" t="str">
        <f t="shared" ref="BF338" si="263">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2196</v>
      </c>
      <c r="Q340" s="1403" t="str">
        <f>IFERROR(VLOOKUP('別紙様式2-2（４・５月分）'!AR257,【参考】数式用!$AT$5:$AV$22,3,FALSE),"")</f>
        <v/>
      </c>
      <c r="R340" s="1405" t="s">
        <v>2207</v>
      </c>
      <c r="S340" s="1447" t="str">
        <f>IFERROR(VLOOKUP(K338,【参考】数式用!$A$5:$AB$27,MATCH(Q340,【参考】数式用!$B$4:$AB$4,0)+1,0),"")</f>
        <v/>
      </c>
      <c r="T340" s="1409" t="s">
        <v>231</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265">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si="220"/>
        <v/>
      </c>
      <c r="AO340" s="1345" t="str">
        <f>IF(AND(U340&lt;&gt;"",AO338=""),"新規に適用",IF(AND(U340&lt;&gt;"",AO338&lt;&gt;""),"継続で適用",""))</f>
        <v/>
      </c>
      <c r="AP340" s="1391"/>
      <c r="AQ340" s="1345" t="str">
        <f>IF(AND(U340&lt;&gt;"",AQ338=""),"新規に適用",IF(AND(U340&lt;&gt;"",AQ338&lt;&gt;""),"継続で適用",""))</f>
        <v/>
      </c>
      <c r="AR340" s="1349" t="str">
        <f t="shared" si="230"/>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288"/>
      <c r="B341" s="1439"/>
      <c r="C341" s="1440"/>
      <c r="D341" s="1440"/>
      <c r="E341" s="1440"/>
      <c r="F341" s="1441"/>
      <c r="G341" s="1281"/>
      <c r="H341" s="1281"/>
      <c r="I341" s="1281"/>
      <c r="J341" s="1444"/>
      <c r="K341" s="1281"/>
      <c r="L341" s="1264"/>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2189</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62"/>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2113</v>
      </c>
      <c r="BA342" s="1247" t="s">
        <v>2114</v>
      </c>
      <c r="BB342" s="1247" t="s">
        <v>2115</v>
      </c>
      <c r="BC342" s="1247" t="s">
        <v>2116</v>
      </c>
      <c r="BD342" s="1247" t="str">
        <f>IF(AND(P342&lt;&gt;"新加算Ⅰ",P342&lt;&gt;"新加算Ⅱ",P342&lt;&gt;"新加算Ⅲ",P342&lt;&gt;"新加算Ⅳ"),P342,IF(Q344&lt;&gt;"",Q344,""))</f>
        <v/>
      </c>
      <c r="BE342" s="1247"/>
      <c r="BF342" s="1247" t="str">
        <f t="shared" ref="BF342" si="267">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2196</v>
      </c>
      <c r="Q344" s="1403" t="str">
        <f>IFERROR(VLOOKUP('別紙様式2-2（４・５月分）'!AR260,【参考】数式用!$AT$5:$AV$22,3,FALSE),"")</f>
        <v/>
      </c>
      <c r="R344" s="1405" t="s">
        <v>2207</v>
      </c>
      <c r="S344" s="1407" t="str">
        <f>IFERROR(VLOOKUP(K342,【参考】数式用!$A$5:$AB$27,MATCH(Q344,【参考】数式用!$B$4:$AB$4,0)+1,0),"")</f>
        <v/>
      </c>
      <c r="T344" s="1409" t="s">
        <v>231</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268">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si="220"/>
        <v/>
      </c>
      <c r="AO344" s="1345" t="str">
        <f>IF(AND(U344&lt;&gt;"",AO342=""),"新規に適用",IF(AND(U344&lt;&gt;"",AO342&lt;&gt;""),"継続で適用",""))</f>
        <v/>
      </c>
      <c r="AP344" s="1391"/>
      <c r="AQ344" s="1345" t="str">
        <f>IF(AND(U344&lt;&gt;"",AQ342=""),"新規に適用",IF(AND(U344&lt;&gt;"",AQ342&lt;&gt;""),"継続で適用",""))</f>
        <v/>
      </c>
      <c r="AR344" s="1349" t="str">
        <f t="shared" si="230"/>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288"/>
      <c r="B345" s="1439"/>
      <c r="C345" s="1440"/>
      <c r="D345" s="1440"/>
      <c r="E345" s="1440"/>
      <c r="F345" s="1441"/>
      <c r="G345" s="1281"/>
      <c r="H345" s="1281"/>
      <c r="I345" s="1281"/>
      <c r="J345" s="1444"/>
      <c r="K345" s="1281"/>
      <c r="L345" s="1264"/>
      <c r="M345" s="1267"/>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2189</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62"/>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2113</v>
      </c>
      <c r="BA346" s="1247" t="s">
        <v>2114</v>
      </c>
      <c r="BB346" s="1247" t="s">
        <v>2115</v>
      </c>
      <c r="BC346" s="1247" t="s">
        <v>2116</v>
      </c>
      <c r="BD346" s="1247" t="str">
        <f>IF(AND(P346&lt;&gt;"新加算Ⅰ",P346&lt;&gt;"新加算Ⅱ",P346&lt;&gt;"新加算Ⅲ",P346&lt;&gt;"新加算Ⅳ"),P346,IF(Q348&lt;&gt;"",Q348,""))</f>
        <v/>
      </c>
      <c r="BE346" s="1247"/>
      <c r="BF346" s="1247" t="str">
        <f t="shared" ref="BF346" si="270">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2196</v>
      </c>
      <c r="Q348" s="1403" t="str">
        <f>IFERROR(VLOOKUP('別紙様式2-2（４・５月分）'!AR263,【参考】数式用!$AT$5:$AV$22,3,FALSE),"")</f>
        <v/>
      </c>
      <c r="R348" s="1405" t="s">
        <v>2207</v>
      </c>
      <c r="S348" s="1447" t="str">
        <f>IFERROR(VLOOKUP(K346,【参考】数式用!$A$5:$AB$27,MATCH(Q348,【参考】数式用!$B$4:$AB$4,0)+1,0),"")</f>
        <v/>
      </c>
      <c r="T348" s="1409" t="s">
        <v>231</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271">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AN408" si="272">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30"/>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288"/>
      <c r="B349" s="1439"/>
      <c r="C349" s="1440"/>
      <c r="D349" s="1440"/>
      <c r="E349" s="1440"/>
      <c r="F349" s="1441"/>
      <c r="G349" s="1281"/>
      <c r="H349" s="1281"/>
      <c r="I349" s="1281"/>
      <c r="J349" s="1444"/>
      <c r="K349" s="1281"/>
      <c r="L349" s="1264"/>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2189</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62"/>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2113</v>
      </c>
      <c r="BA350" s="1247" t="s">
        <v>2114</v>
      </c>
      <c r="BB350" s="1247" t="s">
        <v>2115</v>
      </c>
      <c r="BC350" s="1247" t="s">
        <v>2116</v>
      </c>
      <c r="BD350" s="1247" t="str">
        <f>IF(AND(P350&lt;&gt;"新加算Ⅰ",P350&lt;&gt;"新加算Ⅱ",P350&lt;&gt;"新加算Ⅲ",P350&lt;&gt;"新加算Ⅳ"),P350,IF(Q352&lt;&gt;"",Q352,""))</f>
        <v/>
      </c>
      <c r="BE350" s="1247"/>
      <c r="BF350" s="1247" t="str">
        <f t="shared" ref="BF350" si="274">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2196</v>
      </c>
      <c r="Q352" s="1403" t="str">
        <f>IFERROR(VLOOKUP('別紙様式2-2（４・５月分）'!AR266,【参考】数式用!$AT$5:$AV$22,3,FALSE),"")</f>
        <v/>
      </c>
      <c r="R352" s="1405" t="s">
        <v>2207</v>
      </c>
      <c r="S352" s="1407" t="str">
        <f>IFERROR(VLOOKUP(K350,【参考】数式用!$A$5:$AB$27,MATCH(Q352,【参考】数式用!$B$4:$AB$4,0)+1,0),"")</f>
        <v/>
      </c>
      <c r="T352" s="1409" t="s">
        <v>231</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275">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si="272"/>
        <v/>
      </c>
      <c r="AO352" s="1345" t="str">
        <f>IF(AND(U352&lt;&gt;"",AO350=""),"新規に適用",IF(AND(U352&lt;&gt;"",AO350&lt;&gt;""),"継続で適用",""))</f>
        <v/>
      </c>
      <c r="AP352" s="1391"/>
      <c r="AQ352" s="1345" t="str">
        <f>IF(AND(U352&lt;&gt;"",AQ350=""),"新規に適用",IF(AND(U352&lt;&gt;"",AQ350&lt;&gt;""),"継続で適用",""))</f>
        <v/>
      </c>
      <c r="AR352" s="1349" t="str">
        <f t="shared" si="230"/>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288"/>
      <c r="B353" s="1439"/>
      <c r="C353" s="1440"/>
      <c r="D353" s="1440"/>
      <c r="E353" s="1440"/>
      <c r="F353" s="1441"/>
      <c r="G353" s="1281"/>
      <c r="H353" s="1281"/>
      <c r="I353" s="1281"/>
      <c r="J353" s="1444"/>
      <c r="K353" s="1281"/>
      <c r="L353" s="1264"/>
      <c r="M353" s="1267"/>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2189</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62"/>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2113</v>
      </c>
      <c r="BA354" s="1247" t="s">
        <v>2114</v>
      </c>
      <c r="BB354" s="1247" t="s">
        <v>2115</v>
      </c>
      <c r="BC354" s="1247" t="s">
        <v>2116</v>
      </c>
      <c r="BD354" s="1247" t="str">
        <f>IF(AND(P354&lt;&gt;"新加算Ⅰ",P354&lt;&gt;"新加算Ⅱ",P354&lt;&gt;"新加算Ⅲ",P354&lt;&gt;"新加算Ⅳ"),P354,IF(Q356&lt;&gt;"",Q356,""))</f>
        <v/>
      </c>
      <c r="BE354" s="1247"/>
      <c r="BF354" s="1247" t="str">
        <f t="shared" ref="BF354" si="277">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2196</v>
      </c>
      <c r="Q356" s="1403" t="str">
        <f>IFERROR(VLOOKUP('別紙様式2-2（４・５月分）'!AR269,【参考】数式用!$AT$5:$AV$22,3,FALSE),"")</f>
        <v/>
      </c>
      <c r="R356" s="1405" t="s">
        <v>2207</v>
      </c>
      <c r="S356" s="1447" t="str">
        <f>IFERROR(VLOOKUP(K354,【参考】数式用!$A$5:$AB$27,MATCH(Q356,【参考】数式用!$B$4:$AB$4,0)+1,0),"")</f>
        <v/>
      </c>
      <c r="T356" s="1409" t="s">
        <v>231</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278">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si="272"/>
        <v/>
      </c>
      <c r="AO356" s="1345" t="str">
        <f>IF(AND(U356&lt;&gt;"",AO354=""),"新規に適用",IF(AND(U356&lt;&gt;"",AO354&lt;&gt;""),"継続で適用",""))</f>
        <v/>
      </c>
      <c r="AP356" s="1391"/>
      <c r="AQ356" s="1345" t="str">
        <f>IF(AND(U356&lt;&gt;"",AQ354=""),"新規に適用",IF(AND(U356&lt;&gt;"",AQ354&lt;&gt;""),"継続で適用",""))</f>
        <v/>
      </c>
      <c r="AR356" s="1349" t="str">
        <f t="shared" si="230"/>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288"/>
      <c r="B357" s="1439"/>
      <c r="C357" s="1440"/>
      <c r="D357" s="1440"/>
      <c r="E357" s="1440"/>
      <c r="F357" s="1441"/>
      <c r="G357" s="1281"/>
      <c r="H357" s="1281"/>
      <c r="I357" s="1281"/>
      <c r="J357" s="1444"/>
      <c r="K357" s="1281"/>
      <c r="L357" s="1264"/>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2189</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62"/>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2113</v>
      </c>
      <c r="BA358" s="1247" t="s">
        <v>2114</v>
      </c>
      <c r="BB358" s="1247" t="s">
        <v>2115</v>
      </c>
      <c r="BC358" s="1247" t="s">
        <v>2116</v>
      </c>
      <c r="BD358" s="1247" t="str">
        <f>IF(AND(P358&lt;&gt;"新加算Ⅰ",P358&lt;&gt;"新加算Ⅱ",P358&lt;&gt;"新加算Ⅲ",P358&lt;&gt;"新加算Ⅳ"),P358,IF(Q360&lt;&gt;"",Q360,""))</f>
        <v/>
      </c>
      <c r="BE358" s="1247"/>
      <c r="BF358" s="1247" t="str">
        <f t="shared" ref="BF358" si="280">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2196</v>
      </c>
      <c r="Q360" s="1403" t="str">
        <f>IFERROR(VLOOKUP('別紙様式2-2（４・５月分）'!AR272,【参考】数式用!$AT$5:$AV$22,3,FALSE),"")</f>
        <v/>
      </c>
      <c r="R360" s="1405" t="s">
        <v>2207</v>
      </c>
      <c r="S360" s="1407" t="str">
        <f>IFERROR(VLOOKUP(K358,【参考】数式用!$A$5:$AB$27,MATCH(Q360,【参考】数式用!$B$4:$AB$4,0)+1,0),"")</f>
        <v/>
      </c>
      <c r="T360" s="1409" t="s">
        <v>231</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281">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si="272"/>
        <v/>
      </c>
      <c r="AO360" s="1345" t="str">
        <f>IF(AND(U360&lt;&gt;"",AO358=""),"新規に適用",IF(AND(U360&lt;&gt;"",AO358&lt;&gt;""),"継続で適用",""))</f>
        <v/>
      </c>
      <c r="AP360" s="1391"/>
      <c r="AQ360" s="1345" t="str">
        <f>IF(AND(U360&lt;&gt;"",AQ358=""),"新規に適用",IF(AND(U360&lt;&gt;"",AQ358&lt;&gt;""),"継続で適用",""))</f>
        <v/>
      </c>
      <c r="AR360" s="1349"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288"/>
      <c r="B361" s="1439"/>
      <c r="C361" s="1440"/>
      <c r="D361" s="1440"/>
      <c r="E361" s="1440"/>
      <c r="F361" s="1441"/>
      <c r="G361" s="1281"/>
      <c r="H361" s="1281"/>
      <c r="I361" s="1281"/>
      <c r="J361" s="1444"/>
      <c r="K361" s="1281"/>
      <c r="L361" s="1264"/>
      <c r="M361" s="1267"/>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2189</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62"/>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2113</v>
      </c>
      <c r="BA362" s="1247" t="s">
        <v>2114</v>
      </c>
      <c r="BB362" s="1247" t="s">
        <v>2115</v>
      </c>
      <c r="BC362" s="1247" t="s">
        <v>2116</v>
      </c>
      <c r="BD362" s="1247" t="str">
        <f>IF(AND(P362&lt;&gt;"新加算Ⅰ",P362&lt;&gt;"新加算Ⅱ",P362&lt;&gt;"新加算Ⅲ",P362&lt;&gt;"新加算Ⅳ"),P362,IF(Q364&lt;&gt;"",Q364,""))</f>
        <v/>
      </c>
      <c r="BE362" s="1247"/>
      <c r="BF362" s="1247" t="str">
        <f t="shared" ref="BF362" si="284">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2196</v>
      </c>
      <c r="Q364" s="1403" t="str">
        <f>IFERROR(VLOOKUP('別紙様式2-2（４・５月分）'!AR275,【参考】数式用!$AT$5:$AV$22,3,FALSE),"")</f>
        <v/>
      </c>
      <c r="R364" s="1405" t="s">
        <v>2207</v>
      </c>
      <c r="S364" s="1447" t="str">
        <f>IFERROR(VLOOKUP(K362,【参考】数式用!$A$5:$AB$27,MATCH(Q364,【参考】数式用!$B$4:$AB$4,0)+1,0),"")</f>
        <v/>
      </c>
      <c r="T364" s="1409" t="s">
        <v>231</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285">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si="272"/>
        <v/>
      </c>
      <c r="AO364" s="1345" t="str">
        <f>IF(AND(U364&lt;&gt;"",AO362=""),"新規に適用",IF(AND(U364&lt;&gt;"",AO362&lt;&gt;""),"継続で適用",""))</f>
        <v/>
      </c>
      <c r="AP364" s="1391"/>
      <c r="AQ364" s="1345" t="str">
        <f>IF(AND(U364&lt;&gt;"",AQ362=""),"新規に適用",IF(AND(U364&lt;&gt;"",AQ362&lt;&gt;""),"継続で適用",""))</f>
        <v/>
      </c>
      <c r="AR364" s="1349" t="str">
        <f t="shared" si="282"/>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288"/>
      <c r="B365" s="1439"/>
      <c r="C365" s="1440"/>
      <c r="D365" s="1440"/>
      <c r="E365" s="1440"/>
      <c r="F365" s="1441"/>
      <c r="G365" s="1281"/>
      <c r="H365" s="1281"/>
      <c r="I365" s="1281"/>
      <c r="J365" s="1444"/>
      <c r="K365" s="1281"/>
      <c r="L365" s="1264"/>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2189</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62"/>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2113</v>
      </c>
      <c r="BA366" s="1247" t="s">
        <v>2114</v>
      </c>
      <c r="BB366" s="1247" t="s">
        <v>2115</v>
      </c>
      <c r="BC366" s="1247" t="s">
        <v>2116</v>
      </c>
      <c r="BD366" s="1247" t="str">
        <f>IF(AND(P366&lt;&gt;"新加算Ⅰ",P366&lt;&gt;"新加算Ⅱ",P366&lt;&gt;"新加算Ⅲ",P366&lt;&gt;"新加算Ⅳ"),P366,IF(Q368&lt;&gt;"",Q368,""))</f>
        <v/>
      </c>
      <c r="BE366" s="1247"/>
      <c r="BF366" s="1247" t="str">
        <f t="shared" ref="BF366" si="287">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2196</v>
      </c>
      <c r="Q368" s="1403" t="str">
        <f>IFERROR(VLOOKUP('別紙様式2-2（４・５月分）'!AR278,【参考】数式用!$AT$5:$AV$22,3,FALSE),"")</f>
        <v/>
      </c>
      <c r="R368" s="1405" t="s">
        <v>2207</v>
      </c>
      <c r="S368" s="1407" t="str">
        <f>IFERROR(VLOOKUP(K366,【参考】数式用!$A$5:$AB$27,MATCH(Q368,【参考】数式用!$B$4:$AB$4,0)+1,0),"")</f>
        <v/>
      </c>
      <c r="T368" s="1409" t="s">
        <v>231</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288">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si="272"/>
        <v/>
      </c>
      <c r="AO368" s="1345" t="str">
        <f>IF(AND(U368&lt;&gt;"",AO366=""),"新規に適用",IF(AND(U368&lt;&gt;"",AO366&lt;&gt;""),"継続で適用",""))</f>
        <v/>
      </c>
      <c r="AP368" s="1391"/>
      <c r="AQ368" s="1345" t="str">
        <f>IF(AND(U368&lt;&gt;"",AQ366=""),"新規に適用",IF(AND(U368&lt;&gt;"",AQ366&lt;&gt;""),"継続で適用",""))</f>
        <v/>
      </c>
      <c r="AR368" s="1349" t="str">
        <f t="shared" si="282"/>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288"/>
      <c r="B369" s="1439"/>
      <c r="C369" s="1440"/>
      <c r="D369" s="1440"/>
      <c r="E369" s="1440"/>
      <c r="F369" s="1441"/>
      <c r="G369" s="1281"/>
      <c r="H369" s="1281"/>
      <c r="I369" s="1281"/>
      <c r="J369" s="1444"/>
      <c r="K369" s="1281"/>
      <c r="L369" s="1264"/>
      <c r="M369" s="1267"/>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2189</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62"/>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2113</v>
      </c>
      <c r="BA370" s="1247" t="s">
        <v>2114</v>
      </c>
      <c r="BB370" s="1247" t="s">
        <v>2115</v>
      </c>
      <c r="BC370" s="1247" t="s">
        <v>2116</v>
      </c>
      <c r="BD370" s="1247" t="str">
        <f>IF(AND(P370&lt;&gt;"新加算Ⅰ",P370&lt;&gt;"新加算Ⅱ",P370&lt;&gt;"新加算Ⅲ",P370&lt;&gt;"新加算Ⅳ"),P370,IF(Q372&lt;&gt;"",Q372,""))</f>
        <v/>
      </c>
      <c r="BE370" s="1247"/>
      <c r="BF370" s="1247" t="str">
        <f t="shared" ref="BF370" si="29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2196</v>
      </c>
      <c r="Q372" s="1403" t="str">
        <f>IFERROR(VLOOKUP('別紙様式2-2（４・５月分）'!AR281,【参考】数式用!$AT$5:$AV$22,3,FALSE),"")</f>
        <v/>
      </c>
      <c r="R372" s="1405" t="s">
        <v>2207</v>
      </c>
      <c r="S372" s="1447" t="str">
        <f>IFERROR(VLOOKUP(K370,【参考】数式用!$A$5:$AB$27,MATCH(Q372,【参考】数式用!$B$4:$AB$4,0)+1,0),"")</f>
        <v/>
      </c>
      <c r="T372" s="1409" t="s">
        <v>231</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29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si="272"/>
        <v/>
      </c>
      <c r="AO372" s="1345" t="str">
        <f>IF(AND(U372&lt;&gt;"",AO370=""),"新規に適用",IF(AND(U372&lt;&gt;"",AO370&lt;&gt;""),"継続で適用",""))</f>
        <v/>
      </c>
      <c r="AP372" s="1391"/>
      <c r="AQ372" s="1345" t="str">
        <f>IF(AND(U372&lt;&gt;"",AQ370=""),"新規に適用",IF(AND(U372&lt;&gt;"",AQ370&lt;&gt;""),"継続で適用",""))</f>
        <v/>
      </c>
      <c r="AR372" s="1349" t="str">
        <f t="shared" si="282"/>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288"/>
      <c r="B373" s="1439"/>
      <c r="C373" s="1440"/>
      <c r="D373" s="1440"/>
      <c r="E373" s="1440"/>
      <c r="F373" s="1441"/>
      <c r="G373" s="1281"/>
      <c r="H373" s="1281"/>
      <c r="I373" s="1281"/>
      <c r="J373" s="1444"/>
      <c r="K373" s="1281"/>
      <c r="L373" s="1264"/>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2189</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62"/>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2113</v>
      </c>
      <c r="BA374" s="1247" t="s">
        <v>2114</v>
      </c>
      <c r="BB374" s="1247" t="s">
        <v>2115</v>
      </c>
      <c r="BC374" s="1247" t="s">
        <v>2116</v>
      </c>
      <c r="BD374" s="1247" t="str">
        <f>IF(AND(P374&lt;&gt;"新加算Ⅰ",P374&lt;&gt;"新加算Ⅱ",P374&lt;&gt;"新加算Ⅲ",P374&lt;&gt;"新加算Ⅳ"),P374,IF(Q376&lt;&gt;"",Q376,""))</f>
        <v/>
      </c>
      <c r="BE374" s="1247"/>
      <c r="BF374" s="1247" t="str">
        <f t="shared" ref="BF374" si="293">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2196</v>
      </c>
      <c r="Q376" s="1403" t="str">
        <f>IFERROR(VLOOKUP('別紙様式2-2（４・５月分）'!AR284,【参考】数式用!$AT$5:$AV$22,3,FALSE),"")</f>
        <v/>
      </c>
      <c r="R376" s="1405" t="s">
        <v>2207</v>
      </c>
      <c r="S376" s="1447" t="str">
        <f>IFERROR(VLOOKUP(K374,【参考】数式用!$A$5:$AB$27,MATCH(Q376,【参考】数式用!$B$4:$AB$4,0)+1,0),"")</f>
        <v/>
      </c>
      <c r="T376" s="1409" t="s">
        <v>231</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294">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si="272"/>
        <v/>
      </c>
      <c r="AO376" s="1345" t="str">
        <f>IF(AND(U376&lt;&gt;"",AO374=""),"新規に適用",IF(AND(U376&lt;&gt;"",AO374&lt;&gt;""),"継続で適用",""))</f>
        <v/>
      </c>
      <c r="AP376" s="1391"/>
      <c r="AQ376" s="1345" t="str">
        <f>IF(AND(U376&lt;&gt;"",AQ374=""),"新規に適用",IF(AND(U376&lt;&gt;"",AQ374&lt;&gt;""),"継続で適用",""))</f>
        <v/>
      </c>
      <c r="AR376" s="1349" t="str">
        <f t="shared" si="282"/>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288"/>
      <c r="B377" s="1439"/>
      <c r="C377" s="1440"/>
      <c r="D377" s="1440"/>
      <c r="E377" s="1440"/>
      <c r="F377" s="1441"/>
      <c r="G377" s="1281"/>
      <c r="H377" s="1281"/>
      <c r="I377" s="1281"/>
      <c r="J377" s="1444"/>
      <c r="K377" s="1281"/>
      <c r="L377" s="1264"/>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2189</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62"/>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2113</v>
      </c>
      <c r="BA378" s="1247" t="s">
        <v>2114</v>
      </c>
      <c r="BB378" s="1247" t="s">
        <v>2115</v>
      </c>
      <c r="BC378" s="1247" t="s">
        <v>2116</v>
      </c>
      <c r="BD378" s="1247" t="str">
        <f>IF(AND(P378&lt;&gt;"新加算Ⅰ",P378&lt;&gt;"新加算Ⅱ",P378&lt;&gt;"新加算Ⅲ",P378&lt;&gt;"新加算Ⅳ"),P378,IF(Q380&lt;&gt;"",Q380,""))</f>
        <v/>
      </c>
      <c r="BE378" s="1247"/>
      <c r="BF378" s="1247" t="str">
        <f t="shared" ref="BF378" si="296">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2196</v>
      </c>
      <c r="Q380" s="1403" t="str">
        <f>IFERROR(VLOOKUP('別紙様式2-2（４・５月分）'!AR287,【参考】数式用!$AT$5:$AV$22,3,FALSE),"")</f>
        <v/>
      </c>
      <c r="R380" s="1405" t="s">
        <v>2207</v>
      </c>
      <c r="S380" s="1407" t="str">
        <f>IFERROR(VLOOKUP(K378,【参考】数式用!$A$5:$AB$27,MATCH(Q380,【参考】数式用!$B$4:$AB$4,0)+1,0),"")</f>
        <v/>
      </c>
      <c r="T380" s="1409" t="s">
        <v>231</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297">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si="272"/>
        <v/>
      </c>
      <c r="AO380" s="1345" t="str">
        <f>IF(AND(U380&lt;&gt;"",AO378=""),"新規に適用",IF(AND(U380&lt;&gt;"",AO378&lt;&gt;""),"継続で適用",""))</f>
        <v/>
      </c>
      <c r="AP380" s="1391"/>
      <c r="AQ380" s="1345" t="str">
        <f>IF(AND(U380&lt;&gt;"",AQ378=""),"新規に適用",IF(AND(U380&lt;&gt;"",AQ378&lt;&gt;""),"継続で適用",""))</f>
        <v/>
      </c>
      <c r="AR380" s="1349" t="str">
        <f t="shared" si="282"/>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288"/>
      <c r="B381" s="1439"/>
      <c r="C381" s="1440"/>
      <c r="D381" s="1440"/>
      <c r="E381" s="1440"/>
      <c r="F381" s="1441"/>
      <c r="G381" s="1281"/>
      <c r="H381" s="1281"/>
      <c r="I381" s="1281"/>
      <c r="J381" s="1444"/>
      <c r="K381" s="1281"/>
      <c r="L381" s="1264"/>
      <c r="M381" s="1267"/>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2189</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62"/>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2113</v>
      </c>
      <c r="BA382" s="1247" t="s">
        <v>2114</v>
      </c>
      <c r="BB382" s="1247" t="s">
        <v>2115</v>
      </c>
      <c r="BC382" s="1247" t="s">
        <v>2116</v>
      </c>
      <c r="BD382" s="1247" t="str">
        <f>IF(AND(P382&lt;&gt;"新加算Ⅰ",P382&lt;&gt;"新加算Ⅱ",P382&lt;&gt;"新加算Ⅲ",P382&lt;&gt;"新加算Ⅳ"),P382,IF(Q384&lt;&gt;"",Q384,""))</f>
        <v/>
      </c>
      <c r="BE382" s="1247"/>
      <c r="BF382" s="1247" t="str">
        <f t="shared" ref="BF382" si="299">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2196</v>
      </c>
      <c r="Q384" s="1403" t="str">
        <f>IFERROR(VLOOKUP('別紙様式2-2（４・５月分）'!AR290,【参考】数式用!$AT$5:$AV$22,3,FALSE),"")</f>
        <v/>
      </c>
      <c r="R384" s="1405" t="s">
        <v>2207</v>
      </c>
      <c r="S384" s="1447" t="str">
        <f>IFERROR(VLOOKUP(K382,【参考】数式用!$A$5:$AB$27,MATCH(Q384,【参考】数式用!$B$4:$AB$4,0)+1,0),"")</f>
        <v/>
      </c>
      <c r="T384" s="1409" t="s">
        <v>231</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00">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si="272"/>
        <v/>
      </c>
      <c r="AO384" s="1345" t="str">
        <f>IF(AND(U384&lt;&gt;"",AO382=""),"新規に適用",IF(AND(U384&lt;&gt;"",AO382&lt;&gt;""),"継続で適用",""))</f>
        <v/>
      </c>
      <c r="AP384" s="1391"/>
      <c r="AQ384" s="1345" t="str">
        <f>IF(AND(U384&lt;&gt;"",AQ382=""),"新規に適用",IF(AND(U384&lt;&gt;"",AQ382&lt;&gt;""),"継続で適用",""))</f>
        <v/>
      </c>
      <c r="AR384" s="1349" t="str">
        <f t="shared" si="282"/>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288"/>
      <c r="B385" s="1439"/>
      <c r="C385" s="1440"/>
      <c r="D385" s="1440"/>
      <c r="E385" s="1440"/>
      <c r="F385" s="1441"/>
      <c r="G385" s="1281"/>
      <c r="H385" s="1281"/>
      <c r="I385" s="1281"/>
      <c r="J385" s="1444"/>
      <c r="K385" s="1281"/>
      <c r="L385" s="1264"/>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2189</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62"/>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2113</v>
      </c>
      <c r="BA386" s="1247" t="s">
        <v>2114</v>
      </c>
      <c r="BB386" s="1247" t="s">
        <v>2115</v>
      </c>
      <c r="BC386" s="1247" t="s">
        <v>2116</v>
      </c>
      <c r="BD386" s="1247" t="str">
        <f>IF(AND(P386&lt;&gt;"新加算Ⅰ",P386&lt;&gt;"新加算Ⅱ",P386&lt;&gt;"新加算Ⅲ",P386&lt;&gt;"新加算Ⅳ"),P386,IF(Q388&lt;&gt;"",Q388,""))</f>
        <v/>
      </c>
      <c r="BE386" s="1247"/>
      <c r="BF386" s="1247" t="str">
        <f t="shared" ref="BF386" si="302">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2196</v>
      </c>
      <c r="Q388" s="1403" t="str">
        <f>IFERROR(VLOOKUP('別紙様式2-2（４・５月分）'!AR293,【参考】数式用!$AT$5:$AV$22,3,FALSE),"")</f>
        <v/>
      </c>
      <c r="R388" s="1405" t="s">
        <v>2207</v>
      </c>
      <c r="S388" s="1407" t="str">
        <f>IFERROR(VLOOKUP(K386,【参考】数式用!$A$5:$AB$27,MATCH(Q388,【参考】数式用!$B$4:$AB$4,0)+1,0),"")</f>
        <v/>
      </c>
      <c r="T388" s="1409" t="s">
        <v>231</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03">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si="272"/>
        <v/>
      </c>
      <c r="AO388" s="1345" t="str">
        <f>IF(AND(U388&lt;&gt;"",AO386=""),"新規に適用",IF(AND(U388&lt;&gt;"",AO386&lt;&gt;""),"継続で適用",""))</f>
        <v/>
      </c>
      <c r="AP388" s="1391"/>
      <c r="AQ388" s="1345" t="str">
        <f>IF(AND(U388&lt;&gt;"",AQ386=""),"新規に適用",IF(AND(U388&lt;&gt;"",AQ386&lt;&gt;""),"継続で適用",""))</f>
        <v/>
      </c>
      <c r="AR388" s="1349" t="str">
        <f t="shared" si="282"/>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288"/>
      <c r="B389" s="1439"/>
      <c r="C389" s="1440"/>
      <c r="D389" s="1440"/>
      <c r="E389" s="1440"/>
      <c r="F389" s="1441"/>
      <c r="G389" s="1281"/>
      <c r="H389" s="1281"/>
      <c r="I389" s="1281"/>
      <c r="J389" s="1444"/>
      <c r="K389" s="1281"/>
      <c r="L389" s="1264"/>
      <c r="M389" s="1267"/>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2189</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62"/>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2113</v>
      </c>
      <c r="BA390" s="1247" t="s">
        <v>2114</v>
      </c>
      <c r="BB390" s="1247" t="s">
        <v>2115</v>
      </c>
      <c r="BC390" s="1247" t="s">
        <v>2116</v>
      </c>
      <c r="BD390" s="1247" t="str">
        <f>IF(AND(P390&lt;&gt;"新加算Ⅰ",P390&lt;&gt;"新加算Ⅱ",P390&lt;&gt;"新加算Ⅲ",P390&lt;&gt;"新加算Ⅳ"),P390,IF(Q392&lt;&gt;"",Q392,""))</f>
        <v/>
      </c>
      <c r="BE390" s="1247"/>
      <c r="BF390" s="1247" t="str">
        <f t="shared" ref="BF390" si="305">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2196</v>
      </c>
      <c r="Q392" s="1403" t="str">
        <f>IFERROR(VLOOKUP('別紙様式2-2（４・５月分）'!AR296,【参考】数式用!$AT$5:$AV$22,3,FALSE),"")</f>
        <v/>
      </c>
      <c r="R392" s="1405" t="s">
        <v>2207</v>
      </c>
      <c r="S392" s="1447" t="str">
        <f>IFERROR(VLOOKUP(K390,【参考】数式用!$A$5:$AB$27,MATCH(Q392,【参考】数式用!$B$4:$AB$4,0)+1,0),"")</f>
        <v/>
      </c>
      <c r="T392" s="1409" t="s">
        <v>231</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06">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si="272"/>
        <v/>
      </c>
      <c r="AO392" s="1345" t="str">
        <f>IF(AND(U392&lt;&gt;"",AO390=""),"新規に適用",IF(AND(U392&lt;&gt;"",AO390&lt;&gt;""),"継続で適用",""))</f>
        <v/>
      </c>
      <c r="AP392" s="1391"/>
      <c r="AQ392" s="1345" t="str">
        <f>IF(AND(U392&lt;&gt;"",AQ390=""),"新規に適用",IF(AND(U392&lt;&gt;"",AQ390&lt;&gt;""),"継続で適用",""))</f>
        <v/>
      </c>
      <c r="AR392" s="1349" t="str">
        <f t="shared" si="282"/>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288"/>
      <c r="B393" s="1439"/>
      <c r="C393" s="1440"/>
      <c r="D393" s="1440"/>
      <c r="E393" s="1440"/>
      <c r="F393" s="1441"/>
      <c r="G393" s="1281"/>
      <c r="H393" s="1281"/>
      <c r="I393" s="1281"/>
      <c r="J393" s="1444"/>
      <c r="K393" s="1281"/>
      <c r="L393" s="1264"/>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2189</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62"/>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2113</v>
      </c>
      <c r="BA394" s="1247" t="s">
        <v>2114</v>
      </c>
      <c r="BB394" s="1247" t="s">
        <v>2115</v>
      </c>
      <c r="BC394" s="1247" t="s">
        <v>2116</v>
      </c>
      <c r="BD394" s="1247" t="str">
        <f>IF(AND(P394&lt;&gt;"新加算Ⅰ",P394&lt;&gt;"新加算Ⅱ",P394&lt;&gt;"新加算Ⅲ",P394&lt;&gt;"新加算Ⅳ"),P394,IF(Q396&lt;&gt;"",Q396,""))</f>
        <v/>
      </c>
      <c r="BE394" s="1247"/>
      <c r="BF394" s="1247" t="str">
        <f t="shared" ref="BF394" si="308">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2196</v>
      </c>
      <c r="Q396" s="1403" t="str">
        <f>IFERROR(VLOOKUP('別紙様式2-2（４・５月分）'!AR299,【参考】数式用!$AT$5:$AV$22,3,FALSE),"")</f>
        <v/>
      </c>
      <c r="R396" s="1405" t="s">
        <v>2207</v>
      </c>
      <c r="S396" s="1407" t="str">
        <f>IFERROR(VLOOKUP(K394,【参考】数式用!$A$5:$AB$27,MATCH(Q396,【参考】数式用!$B$4:$AB$4,0)+1,0),"")</f>
        <v/>
      </c>
      <c r="T396" s="1409" t="s">
        <v>231</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09">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si="272"/>
        <v/>
      </c>
      <c r="AO396" s="1345" t="str">
        <f>IF(AND(U396&lt;&gt;"",AO394=""),"新規に適用",IF(AND(U396&lt;&gt;"",AO394&lt;&gt;""),"継続で適用",""))</f>
        <v/>
      </c>
      <c r="AP396" s="1391"/>
      <c r="AQ396" s="1345" t="str">
        <f>IF(AND(U396&lt;&gt;"",AQ394=""),"新規に適用",IF(AND(U396&lt;&gt;"",AQ394&lt;&gt;""),"継続で適用",""))</f>
        <v/>
      </c>
      <c r="AR396" s="1349" t="str">
        <f t="shared" si="282"/>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288"/>
      <c r="B397" s="1439"/>
      <c r="C397" s="1440"/>
      <c r="D397" s="1440"/>
      <c r="E397" s="1440"/>
      <c r="F397" s="1441"/>
      <c r="G397" s="1281"/>
      <c r="H397" s="1281"/>
      <c r="I397" s="1281"/>
      <c r="J397" s="1444"/>
      <c r="K397" s="1281"/>
      <c r="L397" s="1264"/>
      <c r="M397" s="1267"/>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2189</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62"/>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2113</v>
      </c>
      <c r="BA398" s="1247" t="s">
        <v>2114</v>
      </c>
      <c r="BB398" s="1247" t="s">
        <v>2115</v>
      </c>
      <c r="BC398" s="1247" t="s">
        <v>2116</v>
      </c>
      <c r="BD398" s="1247" t="str">
        <f>IF(AND(P398&lt;&gt;"新加算Ⅰ",P398&lt;&gt;"新加算Ⅱ",P398&lt;&gt;"新加算Ⅲ",P398&lt;&gt;"新加算Ⅳ"),P398,IF(Q400&lt;&gt;"",Q400,""))</f>
        <v/>
      </c>
      <c r="BE398" s="1247"/>
      <c r="BF398" s="1247" t="str">
        <f t="shared" ref="BF398" si="311">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2196</v>
      </c>
      <c r="Q400" s="1403" t="str">
        <f>IFERROR(VLOOKUP('別紙様式2-2（４・５月分）'!AR302,【参考】数式用!$AT$5:$AV$22,3,FALSE),"")</f>
        <v/>
      </c>
      <c r="R400" s="1405" t="s">
        <v>2207</v>
      </c>
      <c r="S400" s="1447" t="str">
        <f>IFERROR(VLOOKUP(K398,【参考】数式用!$A$5:$AB$27,MATCH(Q400,【参考】数式用!$B$4:$AB$4,0)+1,0),"")</f>
        <v/>
      </c>
      <c r="T400" s="1409" t="s">
        <v>231</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12">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si="272"/>
        <v/>
      </c>
      <c r="AO400" s="1345" t="str">
        <f>IF(AND(U400&lt;&gt;"",AO398=""),"新規に適用",IF(AND(U400&lt;&gt;"",AO398&lt;&gt;""),"継続で適用",""))</f>
        <v/>
      </c>
      <c r="AP400" s="1391"/>
      <c r="AQ400" s="1345" t="str">
        <f>IF(AND(U400&lt;&gt;"",AQ398=""),"新規に適用",IF(AND(U400&lt;&gt;"",AQ398&lt;&gt;""),"継続で適用",""))</f>
        <v/>
      </c>
      <c r="AR400" s="1349" t="str">
        <f t="shared" si="282"/>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288"/>
      <c r="B401" s="1439"/>
      <c r="C401" s="1440"/>
      <c r="D401" s="1440"/>
      <c r="E401" s="1440"/>
      <c r="F401" s="1441"/>
      <c r="G401" s="1281"/>
      <c r="H401" s="1281"/>
      <c r="I401" s="1281"/>
      <c r="J401" s="1444"/>
      <c r="K401" s="1281"/>
      <c r="L401" s="1264"/>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2189</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14">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2113</v>
      </c>
      <c r="BA402" s="1247" t="s">
        <v>2114</v>
      </c>
      <c r="BB402" s="1247" t="s">
        <v>2115</v>
      </c>
      <c r="BC402" s="1247" t="s">
        <v>2116</v>
      </c>
      <c r="BD402" s="1247" t="str">
        <f>IF(AND(P402&lt;&gt;"新加算Ⅰ",P402&lt;&gt;"新加算Ⅱ",P402&lt;&gt;"新加算Ⅲ",P402&lt;&gt;"新加算Ⅳ"),P402,IF(Q404&lt;&gt;"",Q404,""))</f>
        <v/>
      </c>
      <c r="BE402" s="1247"/>
      <c r="BF402" s="1247" t="str">
        <f t="shared" ref="BF402" si="315">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2196</v>
      </c>
      <c r="Q404" s="1403" t="str">
        <f>IFERROR(VLOOKUP('別紙様式2-2（４・５月分）'!AR305,【参考】数式用!$AT$5:$AV$22,3,FALSE),"")</f>
        <v/>
      </c>
      <c r="R404" s="1405" t="s">
        <v>2207</v>
      </c>
      <c r="S404" s="1407" t="str">
        <f>IFERROR(VLOOKUP(K402,【参考】数式用!$A$5:$AB$27,MATCH(Q404,【参考】数式用!$B$4:$AB$4,0)+1,0),"")</f>
        <v/>
      </c>
      <c r="T404" s="1409" t="s">
        <v>231</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317">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si="272"/>
        <v/>
      </c>
      <c r="AO404" s="1345" t="str">
        <f>IF(AND(U404&lt;&gt;"",AO402=""),"新規に適用",IF(AND(U404&lt;&gt;"",AO402&lt;&gt;""),"継続で適用",""))</f>
        <v/>
      </c>
      <c r="AP404" s="1391"/>
      <c r="AQ404" s="1345" t="str">
        <f>IF(AND(U404&lt;&gt;"",AQ402=""),"新規に適用",IF(AND(U404&lt;&gt;"",AQ402&lt;&gt;""),"継続で適用",""))</f>
        <v/>
      </c>
      <c r="AR404" s="1349" t="str">
        <f t="shared" si="282"/>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288"/>
      <c r="B405" s="1439"/>
      <c r="C405" s="1440"/>
      <c r="D405" s="1440"/>
      <c r="E405" s="1440"/>
      <c r="F405" s="1441"/>
      <c r="G405" s="1281"/>
      <c r="H405" s="1281"/>
      <c r="I405" s="1281"/>
      <c r="J405" s="1444"/>
      <c r="K405" s="1281"/>
      <c r="L405" s="1264"/>
      <c r="M405" s="1267"/>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2189</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14"/>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2113</v>
      </c>
      <c r="BA406" s="1247" t="s">
        <v>2114</v>
      </c>
      <c r="BB406" s="1247" t="s">
        <v>2115</v>
      </c>
      <c r="BC406" s="1247" t="s">
        <v>2116</v>
      </c>
      <c r="BD406" s="1247" t="str">
        <f>IF(AND(P406&lt;&gt;"新加算Ⅰ",P406&lt;&gt;"新加算Ⅱ",P406&lt;&gt;"新加算Ⅲ",P406&lt;&gt;"新加算Ⅳ"),P406,IF(Q408&lt;&gt;"",Q408,""))</f>
        <v/>
      </c>
      <c r="BE406" s="1247"/>
      <c r="BF406" s="1247" t="str">
        <f t="shared" ref="BF406:BF410" si="319">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2196</v>
      </c>
      <c r="Q408" s="1403" t="str">
        <f>IFERROR(VLOOKUP('別紙様式2-2（４・５月分）'!AR308,【参考】数式用!$AT$5:$AV$22,3,FALSE),"")</f>
        <v/>
      </c>
      <c r="R408" s="1405" t="s">
        <v>2207</v>
      </c>
      <c r="S408" s="1447" t="str">
        <f>IFERROR(VLOOKUP(K406,【参考】数式用!$A$5:$AB$27,MATCH(Q408,【参考】数式用!$B$4:$AB$4,0)+1,0),"")</f>
        <v/>
      </c>
      <c r="T408" s="1409" t="s">
        <v>231</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320">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si="272"/>
        <v/>
      </c>
      <c r="AO408" s="1345" t="str">
        <f>IF(AND(U408&lt;&gt;"",AO406=""),"新規に適用",IF(AND(U408&lt;&gt;"",AO406&lt;&gt;""),"継続で適用",""))</f>
        <v/>
      </c>
      <c r="AP408" s="1391"/>
      <c r="AQ408" s="1345" t="str">
        <f>IF(AND(U408&lt;&gt;"",AQ406=""),"新規に適用",IF(AND(U408&lt;&gt;"",AQ406&lt;&gt;""),"継続で適用",""))</f>
        <v/>
      </c>
      <c r="AR408" s="1349" t="str">
        <f t="shared" si="282"/>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288"/>
      <c r="B409" s="1439"/>
      <c r="C409" s="1440"/>
      <c r="D409" s="1440"/>
      <c r="E409" s="1440"/>
      <c r="F409" s="1441"/>
      <c r="G409" s="1281"/>
      <c r="H409" s="1281"/>
      <c r="I409" s="1281"/>
      <c r="J409" s="1444"/>
      <c r="K409" s="1281"/>
      <c r="L409" s="1264"/>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2189</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14"/>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2113</v>
      </c>
      <c r="BA410" s="1247" t="s">
        <v>2114</v>
      </c>
      <c r="BB410" s="1247" t="s">
        <v>2115</v>
      </c>
      <c r="BC410" s="1247" t="s">
        <v>2116</v>
      </c>
      <c r="BD410" s="1247" t="str">
        <f>IF(AND(P410&lt;&gt;"新加算Ⅰ",P410&lt;&gt;"新加算Ⅱ",P410&lt;&gt;"新加算Ⅲ",P410&lt;&gt;"新加算Ⅳ"),P410,IF(Q412&lt;&gt;"",Q412,""))</f>
        <v/>
      </c>
      <c r="BE410" s="1247"/>
      <c r="BF410" s="1247" t="str">
        <f t="shared" si="319"/>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2196</v>
      </c>
      <c r="Q412" s="1403" t="str">
        <f>IFERROR(VLOOKUP('別紙様式2-2（４・５月分）'!AR311,【参考】数式用!$AT$5:$AV$22,3,FALSE),"")</f>
        <v/>
      </c>
      <c r="R412" s="1405" t="s">
        <v>2207</v>
      </c>
      <c r="S412" s="1407" t="str">
        <f>IFERROR(VLOOKUP(K410,【参考】数式用!$A$5:$AB$27,MATCH(Q412,【参考】数式用!$B$4:$AB$4,0)+1,0),"")</f>
        <v/>
      </c>
      <c r="T412" s="1409" t="s">
        <v>231</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32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32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82"/>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288"/>
      <c r="B413" s="1439"/>
      <c r="C413" s="1440"/>
      <c r="D413" s="1440"/>
      <c r="E413" s="1440"/>
      <c r="F413" s="1441"/>
      <c r="G413" s="1281"/>
      <c r="H413" s="1281"/>
      <c r="I413" s="1281"/>
      <c r="J413" s="1444"/>
      <c r="K413" s="1281"/>
      <c r="L413" s="1264"/>
      <c r="M413" s="1267"/>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5</v>
      </c>
      <c r="B3" s="1294"/>
      <c r="C3" s="1295"/>
      <c r="D3" s="1291" t="str">
        <f>IF(基本情報入力シート!M38="","",基本情報入力シート!M38)</f>
        <v>○○ケアサービス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2386</v>
      </c>
      <c r="B5" s="1600"/>
      <c r="C5" s="1600"/>
      <c r="D5" s="1600"/>
      <c r="E5" s="1600"/>
      <c r="F5" s="1600"/>
      <c r="G5" s="1600"/>
      <c r="H5" s="1600"/>
      <c r="I5" s="1600"/>
      <c r="J5" s="1600"/>
      <c r="K5" s="160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2383</v>
      </c>
      <c r="C6" s="1328"/>
      <c r="D6" s="1328"/>
      <c r="E6" s="1328"/>
      <c r="F6" s="1328"/>
      <c r="G6" s="1328"/>
      <c r="H6" s="1328"/>
      <c r="I6" s="1328"/>
      <c r="J6" s="1328"/>
      <c r="K6" s="13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2128</v>
      </c>
      <c r="AL6" s="1353"/>
      <c r="AM6" s="1353"/>
      <c r="AN6" s="1353"/>
      <c r="AO6" s="1353"/>
      <c r="AP6" s="1353"/>
      <c r="AQ6" s="1354"/>
      <c r="AR6" s="668">
        <f>SUMIF(T:T,"区分変更後の算定予定",AR:AR)</f>
        <v>0</v>
      </c>
      <c r="AS6" s="537"/>
      <c r="AT6" s="524"/>
      <c r="AU6" s="524"/>
      <c r="AV6" s="1540" t="s">
        <v>2284</v>
      </c>
      <c r="AW6" s="1541"/>
      <c r="AY6" s="648"/>
      <c r="AZ6" s="648"/>
      <c r="BA6" s="648"/>
      <c r="BB6" s="648"/>
      <c r="BC6" s="648"/>
      <c r="BD6" s="648"/>
      <c r="BE6" s="648"/>
      <c r="BF6" s="648"/>
      <c r="BG6" s="648"/>
      <c r="BH6" s="648"/>
    </row>
    <row r="7" spans="1:60" ht="35.25" customHeight="1" thickBot="1">
      <c r="A7" s="632"/>
      <c r="B7" s="1517" t="s">
        <v>2384</v>
      </c>
      <c r="C7" s="1328"/>
      <c r="D7" s="1328"/>
      <c r="E7" s="1328"/>
      <c r="F7" s="1328"/>
      <c r="G7" s="1328"/>
      <c r="H7" s="1328"/>
      <c r="I7" s="1328"/>
      <c r="J7" s="1328"/>
      <c r="K7" s="13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2373</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2385</v>
      </c>
      <c r="C8" s="1328"/>
      <c r="D8" s="1328"/>
      <c r="E8" s="1328"/>
      <c r="F8" s="1328"/>
      <c r="G8" s="1328"/>
      <c r="H8" s="1328"/>
      <c r="I8" s="1328"/>
      <c r="J8" s="1328"/>
      <c r="K8" s="13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6"/>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142</v>
      </c>
      <c r="X12" s="1484"/>
      <c r="Y12" s="1484"/>
      <c r="Z12" s="1484"/>
      <c r="AA12" s="1484"/>
      <c r="AB12" s="1484"/>
      <c r="AC12" s="1484"/>
      <c r="AD12" s="1484"/>
      <c r="AE12" s="1484"/>
      <c r="AF12" s="1484"/>
      <c r="AG12" s="1484"/>
      <c r="AH12" s="1485"/>
      <c r="AI12" s="1471" t="s">
        <v>2185</v>
      </c>
      <c r="AJ12" s="1583" t="s">
        <v>2347</v>
      </c>
      <c r="AK12" s="1585" t="s">
        <v>2211</v>
      </c>
      <c r="AL12" s="1254"/>
      <c r="AM12" s="1358" t="s">
        <v>2193</v>
      </c>
      <c r="AN12" s="1254"/>
      <c r="AO12" s="1253" t="s">
        <v>255</v>
      </c>
      <c r="AP12" s="1254"/>
      <c r="AQ12" s="543" t="s">
        <v>249</v>
      </c>
      <c r="AR12" s="543" t="s">
        <v>253</v>
      </c>
      <c r="AS12" s="544" t="s">
        <v>254</v>
      </c>
      <c r="AT12" s="1526" t="s">
        <v>2343</v>
      </c>
      <c r="AU12" s="673"/>
      <c r="AV12" s="519"/>
      <c r="BF12" s="1594" t="s">
        <v>2376</v>
      </c>
      <c r="BG12" s="1595"/>
      <c r="BH12" s="1596"/>
    </row>
    <row r="13" spans="1:60" ht="132.75" customHeight="1" thickBot="1">
      <c r="A13" s="1297"/>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2195</v>
      </c>
      <c r="AL13" s="675" t="s">
        <v>2208</v>
      </c>
      <c r="AM13" s="675" t="s">
        <v>2190</v>
      </c>
      <c r="AN13" s="676" t="s">
        <v>2209</v>
      </c>
      <c r="AO13" s="676" t="s">
        <v>2348</v>
      </c>
      <c r="AP13" s="675" t="s">
        <v>2349</v>
      </c>
      <c r="AQ13" s="677" t="s">
        <v>248</v>
      </c>
      <c r="AR13" s="552" t="s">
        <v>2360</v>
      </c>
      <c r="AS13" s="678" t="s">
        <v>2353</v>
      </c>
      <c r="AT13" s="1331"/>
      <c r="AU13" s="673"/>
      <c r="AV13" s="555" t="s">
        <v>2204</v>
      </c>
      <c r="AW13" s="657" t="s">
        <v>2231</v>
      </c>
      <c r="AX13" s="657" t="s">
        <v>2232</v>
      </c>
      <c r="AY13" s="555" t="s">
        <v>2198</v>
      </c>
      <c r="AZ13" s="555" t="s">
        <v>2212</v>
      </c>
      <c r="BA13" s="555" t="s">
        <v>2199</v>
      </c>
      <c r="BB13" s="555" t="s">
        <v>2200</v>
      </c>
      <c r="BC13" s="555" t="s">
        <v>2201</v>
      </c>
      <c r="BD13" s="558" t="s">
        <v>2202</v>
      </c>
      <c r="BE13" s="558" t="s">
        <v>2203</v>
      </c>
      <c r="BF13" s="1597"/>
      <c r="BG13" s="1598"/>
      <c r="BH13" s="1599"/>
    </row>
    <row r="14" spans="1:60"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19">
        <f>IF(SUM('別紙様式2-2（４・５月分）'!R14:R16)=0,"",SUM('別紙様式2-2（４・５月分）'!R14:R16))</f>
        <v>0.224</v>
      </c>
      <c r="P14" s="1423" t="str">
        <f>IFERROR(VLOOKUP('別紙様式2-2（４・５月分）'!AR14,【参考】数式用!$AT$5:$AU$22,2,FALSE),"")</f>
        <v>新加算Ⅰ</v>
      </c>
      <c r="Q14" s="1424"/>
      <c r="R14" s="1425"/>
      <c r="S14" s="1429">
        <f>IFERROR(VLOOKUP(K14,【参考】数式用!$A$5:$AB$27,MATCH(P14,【参考】数式用!$B$4:$AB$4,0)+1,0),"")</f>
        <v>0.245</v>
      </c>
      <c r="T14" s="1431" t="s">
        <v>2210</v>
      </c>
      <c r="U14" s="1576" t="str">
        <f>IF('別紙様式2-3（６月以降分）'!U14="","",'別紙様式2-3（６月以降分）'!U14)</f>
        <v>新加算Ⅰ</v>
      </c>
      <c r="V14" s="1435">
        <f>IFERROR(VLOOKUP(K14,【参考】数式用!$A$5:$AB$27,MATCH(U14,【参考】数式用!$B$4:$AB$4,0)+1,0),"")</f>
        <v>0.245</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f>'別紙様式2-3（６月以降分）'!AI14</f>
        <v>5167050</v>
      </c>
      <c r="AJ14" s="1568">
        <f>'別紙様式2-3（６月以降分）'!AJ14</f>
        <v>2172270</v>
      </c>
      <c r="AK14" s="1586">
        <f>'別紙様式2-3（６月以降分）'!AK14</f>
        <v>1529025</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令和６年度中に満たす</v>
      </c>
      <c r="AP14" s="1359" t="str">
        <f>IF('別紙様式2-3（６月以降分）'!AP14="","",'別紙様式2-3（６月以降分）'!AP14)</f>
        <v/>
      </c>
      <c r="AQ14" s="1393" t="str">
        <f>IF('別紙様式2-3（６月以降分）'!AQ14="","",'別紙様式2-3（６月以降分）'!AQ14)</f>
        <v>令和６年度中に満たす</v>
      </c>
      <c r="AR14" s="1535">
        <f>IF('別紙様式2-3（６月以降分）'!AR14="","",'別紙様式2-3（６月以降分）'!AR14)</f>
        <v>1</v>
      </c>
      <c r="AS14" s="1538"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処遇加算Ⅱ</v>
      </c>
      <c r="AX14" s="1340">
        <f>IF(SUM('別紙様式2-2（４・５月分）'!P14:P16)=0,"",SUM('別紙様式2-2（４・５月分）'!P14:P16))</f>
        <v>0.14200000000000002</v>
      </c>
      <c r="AY14" s="1548" t="str">
        <f>IFERROR(VLOOKUP(K14,【参考】数式用!$AJ$2:$AK$24,2,FALSE),"")</f>
        <v>訪問介護</v>
      </c>
      <c r="AZ14" s="596"/>
      <c r="BE14" s="440"/>
      <c r="BF14" s="1335" t="str">
        <f>G14</f>
        <v>東京都</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特定加算Ⅱ</v>
      </c>
      <c r="AX15" s="1337"/>
      <c r="AY15" s="1528"/>
      <c r="AZ15" s="533"/>
      <c r="BE15" s="440"/>
      <c r="BF15" s="1335" t="str">
        <f>G14</f>
        <v>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2196</v>
      </c>
      <c r="Q16" s="1460" t="str">
        <f>IFERROR(VLOOKUP('別紙様式2-2（４・５月分）'!AR14,【参考】数式用!$AT$5:$AV$22,3,FALSE),"")</f>
        <v xml:space="preserve"> </v>
      </c>
      <c r="R16" s="1477" t="s">
        <v>2207</v>
      </c>
      <c r="S16" s="1407" t="str">
        <f>IFERROR(VLOOKUP(K14,【参考】数式用!$A$5:$AB$27,MATCH(Q16,【参考】数式用!$B$4:$AB$4,0)+1,0),"")</f>
        <v/>
      </c>
      <c r="T16" s="1409" t="s">
        <v>2285</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IF(OR(AB14&lt;&gt;7,AD14&lt;&gt;3),"V列に色付け","")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東京都</v>
      </c>
      <c r="BG16" s="1335"/>
      <c r="BH16" s="1335"/>
    </row>
    <row r="17" spans="1:60"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ベア加算なし</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東京都</v>
      </c>
      <c r="BG17" s="1335"/>
      <c r="BH17" s="1335"/>
    </row>
    <row r="18" spans="1:60"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2210</v>
      </c>
      <c r="U18" s="1576" t="str">
        <f>IF('別紙様式2-3（６月以降分）'!U18="","",'別紙様式2-3（６月以降分）'!U18)</f>
        <v>新加算Ⅰ</v>
      </c>
      <c r="V18" s="1435">
        <f>IFERROR(VLOOKUP(K18,【参考】数式用!$A$5:$AB$27,MATCH(U18,【参考】数式用!$B$4:$AB$4,0)+1,0),"")</f>
        <v>0.245</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f>'別紙様式2-3（６月以降分）'!AI18</f>
        <v>2318190</v>
      </c>
      <c r="AJ18" s="1568">
        <f>'別紙様式2-3（６月以降分）'!AJ18</f>
        <v>974580</v>
      </c>
      <c r="AK18" s="1570">
        <f>'別紙様式2-3（６月以降分）'!AK18</f>
        <v>685995</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令和６年度中に満たす</v>
      </c>
      <c r="AP18" s="1359" t="str">
        <f>IF('別紙様式2-3（６月以降分）'!AP18="","",'別紙様式2-3（６月以降分）'!AP18)</f>
        <v/>
      </c>
      <c r="AQ18" s="1393" t="str">
        <f>IF('別紙様式2-3（６月以降分）'!AQ18="","",'別紙様式2-3（６月以降分）'!AQ18)</f>
        <v>令和６年度中に満たす</v>
      </c>
      <c r="AR18" s="1535" t="str">
        <f>IF('別紙様式2-3（６月以降分）'!AR18="","",'別紙様式2-3（６月以降分）'!AR18)</f>
        <v/>
      </c>
      <c r="AS18" s="1538"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処遇加算Ⅱ</v>
      </c>
      <c r="AX18" s="1337">
        <f>IF(SUM('別紙様式2-2（４・５月分）'!P17:P19)=0,"",SUM('別紙様式2-2（４・５月分）'!P17:P19))</f>
        <v>0.14200000000000002</v>
      </c>
      <c r="AY18" s="1528" t="str">
        <f>IFERROR(VLOOKUP(K18,【参考】数式用!$AJ$2:$AK$24,2,FALSE),"")</f>
        <v>訪問型サービス_総合事業</v>
      </c>
      <c r="AZ18" s="596"/>
      <c r="BE18" s="440"/>
      <c r="BF18" s="1335" t="str">
        <f>G18</f>
        <v>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特定加算Ⅱ</v>
      </c>
      <c r="AX19" s="1337"/>
      <c r="AY19" s="1528"/>
      <c r="AZ19" s="533"/>
      <c r="BE19" s="440"/>
      <c r="BF19" s="1335" t="str">
        <f>G18</f>
        <v>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2196</v>
      </c>
      <c r="Q20" s="1460" t="str">
        <f>IFERROR(VLOOKUP('別紙様式2-2（４・５月分）'!AR17,【参考】数式用!$AT$5:$AV$22,3,FALSE),"")</f>
        <v xml:space="preserve"> </v>
      </c>
      <c r="R20" s="1477" t="s">
        <v>2207</v>
      </c>
      <c r="S20" s="1447" t="str">
        <f>IFERROR(VLOOKUP(K18,【参考】数式用!$A$5:$AB$27,MATCH(Q20,【参考】数式用!$B$4:$AB$4,0)+1,0),"")</f>
        <v/>
      </c>
      <c r="T20" s="1409" t="s">
        <v>2285</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IF(OR(AB18&lt;&gt;7,AD18&lt;&gt;3),"V列に色付け","")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ベア加算なし</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千代田区・中央区・港区</v>
      </c>
      <c r="BG21" s="1335"/>
      <c r="BH21" s="1335"/>
    </row>
    <row r="22" spans="1:60"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2210</v>
      </c>
      <c r="U22" s="1576" t="str">
        <f>IF('別紙様式2-3（６月以降分）'!U22="","",'別紙様式2-3（６月以降分）'!U22)</f>
        <v>新加算Ⅳ</v>
      </c>
      <c r="V22" s="1435">
        <f>IFERROR(VLOOKUP(K22,【参考】数式用!$A$5:$AB$27,MATCH(U22,【参考】数式用!$B$4:$AB$4,0)+1,0),"")</f>
        <v>6.3999999999999987E-2</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2188</v>
      </c>
      <c r="AF22" s="1379" t="s">
        <v>24</v>
      </c>
      <c r="AG22" s="1379">
        <f>IF(X22&gt;=1,(AB22*12+AD22)-(X22*12+Z22)+1,"")</f>
        <v>10</v>
      </c>
      <c r="AH22" s="1381" t="s">
        <v>38</v>
      </c>
      <c r="AI22" s="1383">
        <f>'別紙様式2-3（６月以降分）'!AI22</f>
        <v>2127680</v>
      </c>
      <c r="AJ22" s="1568">
        <f>'別紙様式2-3（６月以降分）'!AJ22</f>
        <v>332450</v>
      </c>
      <c r="AK22" s="1570">
        <f>'別紙様式2-3（６月以降分）'!AK22</f>
        <v>1063840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処遇加算Ⅱ</v>
      </c>
      <c r="AX22" s="1337">
        <f>IF(SUM('別紙様式2-2（４・５月分）'!P20:P22)=0,"",SUM('別紙様式2-2（４・５月分）'!P20:P22))</f>
        <v>5.3999999999999992E-2</v>
      </c>
      <c r="AY22" s="1548" t="str">
        <f>IFERROR(VLOOKUP(K22,【参考】数式用!$AJ$2:$AK$24,2,FALSE),"")</f>
        <v>通所介護</v>
      </c>
      <c r="AZ22" s="596"/>
      <c r="BE22" s="440"/>
      <c r="BF22" s="1335" t="str">
        <f>G22</f>
        <v>東京都</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特定加算なし</v>
      </c>
      <c r="AX23" s="1337"/>
      <c r="AY23" s="1528"/>
      <c r="AZ23" s="533"/>
      <c r="BE23" s="440"/>
      <c r="BF23" s="1335" t="str">
        <f>G22</f>
        <v>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2196</v>
      </c>
      <c r="Q24" s="1460" t="str">
        <f>IFERROR(VLOOKUP('別紙様式2-2（４・５月分）'!AR20,【参考】数式用!$AT$5:$AV$22,3,FALSE),"")</f>
        <v xml:space="preserve"> </v>
      </c>
      <c r="R24" s="1405" t="s">
        <v>2207</v>
      </c>
      <c r="S24" s="1407" t="str">
        <f>IFERROR(VLOOKUP(K22,【参考】数式用!$A$5:$AB$27,MATCH(Q24,【参考】数式用!$B$4:$AB$4,0)+1,0),"")</f>
        <v/>
      </c>
      <c r="T24" s="1409" t="s">
        <v>2285</v>
      </c>
      <c r="U24" s="1561"/>
      <c r="V24" s="1413" t="str">
        <f>IFERROR(VLOOKUP(K22,【参考】数式用!$A$5:$AB$27,MATCH(U24,【参考】数式用!$B$4:$AB$4,0)+1,0),"")</f>
        <v/>
      </c>
      <c r="W24" s="1415" t="s">
        <v>19</v>
      </c>
      <c r="X24" s="1559"/>
      <c r="Y24" s="1397" t="s">
        <v>10</v>
      </c>
      <c r="Z24" s="1559"/>
      <c r="AA24" s="1397" t="s">
        <v>45</v>
      </c>
      <c r="AB24" s="1559"/>
      <c r="AC24" s="1397" t="s">
        <v>10</v>
      </c>
      <c r="AD24" s="1559"/>
      <c r="AE24" s="1397" t="s">
        <v>2188</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IF(OR(AB22&lt;&gt;7,AD22&lt;&gt;3),"V列に色付け","")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東京都</v>
      </c>
      <c r="BG24" s="1335"/>
      <c r="BH24" s="1335"/>
    </row>
    <row r="25" spans="1:60"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ベア加算</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東京都</v>
      </c>
      <c r="BG25" s="1335"/>
      <c r="BH25" s="1335"/>
    </row>
    <row r="26" spans="1:60"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2210</v>
      </c>
      <c r="U26" s="1576" t="str">
        <f>IF('別紙様式2-3（６月以降分）'!U26="","",'別紙様式2-3（６月以降分）'!U26)</f>
        <v>新加算Ⅴ（14）</v>
      </c>
      <c r="V26" s="1435">
        <f>IFERROR(VLOOKUP(K26,【参考】数式用!$A$5:$AB$27,MATCH(U26,【参考】数式用!$B$4:$AB$4,0)+1,0),"")</f>
        <v>5.6000000000000001E-2</v>
      </c>
      <c r="W26" s="1437" t="s">
        <v>19</v>
      </c>
      <c r="X26" s="1574">
        <f>'別紙様式2-3（６月以降分）'!X26</f>
        <v>6</v>
      </c>
      <c r="Y26" s="1379" t="s">
        <v>10</v>
      </c>
      <c r="Z26" s="1574">
        <f>'別紙様式2-3（６月以降分）'!Z26</f>
        <v>6</v>
      </c>
      <c r="AA26" s="1379" t="s">
        <v>45</v>
      </c>
      <c r="AB26" s="1574">
        <f>'別紙様式2-3（６月以降分）'!AB26</f>
        <v>6</v>
      </c>
      <c r="AC26" s="1379" t="s">
        <v>10</v>
      </c>
      <c r="AD26" s="1574">
        <f>'別紙様式2-3（６月以降分）'!AD26</f>
        <v>9</v>
      </c>
      <c r="AE26" s="1379" t="s">
        <v>2188</v>
      </c>
      <c r="AF26" s="1379" t="s">
        <v>24</v>
      </c>
      <c r="AG26" s="1379">
        <f>IF(X26&gt;=1,(AB26*12+AD26)-(X26*12+Z26)+1,"")</f>
        <v>4</v>
      </c>
      <c r="AH26" s="1381" t="s">
        <v>38</v>
      </c>
      <c r="AI26" s="1383">
        <f>'別紙様式2-3（６月以降分）'!AI26</f>
        <v>857808</v>
      </c>
      <c r="AJ26" s="1568">
        <f>'別紙様式2-3（６月以降分）'!AJ26</f>
        <v>229768</v>
      </c>
      <c r="AK26" s="1570">
        <f>'別紙様式2-3（６月以降分）'!AK26</f>
        <v>811854</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処遇加算Ⅲ</v>
      </c>
      <c r="AX26" s="1337">
        <f>IF(SUM('別紙様式2-2（４・５月分）'!P23:P25)=0,"",SUM('別紙様式2-2（４・５月分）'!P23:P25))</f>
        <v>4.1000000000000002E-2</v>
      </c>
      <c r="AY26" s="1528" t="str">
        <f>IFERROR(VLOOKUP(K26,【参考】数式用!$AJ$2:$AK$24,2,FALSE),"")</f>
        <v>介護予防_小規模多機能型居宅介護</v>
      </c>
      <c r="AZ26" s="596"/>
      <c r="BE26" s="440"/>
      <c r="BF26" s="1335" t="str">
        <f>G26</f>
        <v>中央区</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特定加算なし</v>
      </c>
      <c r="AX27" s="1337"/>
      <c r="AY27" s="1528"/>
      <c r="AZ27" s="533"/>
      <c r="BE27" s="440"/>
      <c r="BF27" s="1335" t="str">
        <f>G26</f>
        <v>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2285</v>
      </c>
      <c r="U28" s="1561" t="s">
        <v>2116</v>
      </c>
      <c r="V28" s="1413">
        <f>IFERROR(VLOOKUP(K26,【参考】数式用!$A$5:$AB$27,MATCH(U28,【参考】数式用!$B$4:$AB$4,0)+1,0),"")</f>
        <v>0.106</v>
      </c>
      <c r="W28" s="1415" t="s">
        <v>19</v>
      </c>
      <c r="X28" s="1559">
        <v>6</v>
      </c>
      <c r="Y28" s="1397" t="s">
        <v>10</v>
      </c>
      <c r="Z28" s="1559">
        <v>10</v>
      </c>
      <c r="AA28" s="1397" t="s">
        <v>45</v>
      </c>
      <c r="AB28" s="1559">
        <v>7</v>
      </c>
      <c r="AC28" s="1397" t="s">
        <v>10</v>
      </c>
      <c r="AD28" s="1559">
        <v>3</v>
      </c>
      <c r="AE28" s="1397" t="s">
        <v>2188</v>
      </c>
      <c r="AF28" s="1397" t="s">
        <v>24</v>
      </c>
      <c r="AG28" s="1397">
        <f>IF(X28&gt;=1,(AB28*12+AD28)-(X28*12+Z28)+1,"")</f>
        <v>6</v>
      </c>
      <c r="AH28" s="1369" t="s">
        <v>38</v>
      </c>
      <c r="AI28" s="1489">
        <f>IFERROR(ROUNDDOWN(ROUND(L26*V28,0)*M26,0)*AG28,"")</f>
        <v>2435562</v>
      </c>
      <c r="AJ28" s="1553">
        <f>IFERROR(ROUNDDOWN(ROUND((L26*(V28-AX26)),0)*M26,0)*AG28,"")</f>
        <v>1493502</v>
      </c>
      <c r="AK28" s="1375">
        <f>IFERROR(ROUNDDOWN(ROUNDDOWN(ROUND(L26*VLOOKUP(K26,【参考】数式用!$A$5:$AB$27,MATCH("新加算Ⅳ",【参考】数式用!$B$4:$AB$4,0)+1,0),0)*M26,0)*AG28*0.5,0),"")</f>
        <v>1217781</v>
      </c>
      <c r="AL28" s="1555"/>
      <c r="AM28" s="1579">
        <f>IFERROR(IF('別紙様式2-2（４・５月分）'!Q25="ベア加算","", IF(OR(U28="新加算Ⅰ",U28="新加算Ⅱ",U28="新加算Ⅲ",U28="新加算Ⅳ"),ROUNDDOWN(ROUND(L26*VLOOKUP(K26,【参考】数式用!$A$5:$I$27,MATCH("ベア加算",【参考】数式用!$B$4:$I$4,0)+1,0),0)*M26,0)*AG28,"")),"")</f>
        <v>390606</v>
      </c>
      <c r="AN28" s="1549" t="s">
        <v>165</v>
      </c>
      <c r="AO28" s="1529" t="s">
        <v>2197</v>
      </c>
      <c r="AP28" s="1551"/>
      <c r="AQ28" s="1529"/>
      <c r="AR28" s="1531"/>
      <c r="AS28" s="1533"/>
      <c r="AT28" s="1537"/>
      <c r="AU28" s="554"/>
      <c r="AV28" s="1335" t="str">
        <f t="shared" ref="AV28" si="10">IF(OR(AB26&lt;&gt;7,AD26&lt;&gt;3),"V列に色付け","")</f>
        <v>V列に色付け</v>
      </c>
      <c r="AW28" s="1336"/>
      <c r="AX28" s="1337"/>
      <c r="AY28" s="683"/>
      <c r="AZ28" s="1247" t="str">
        <f>IF(AM28&lt;&gt;"",IF(AN28="○","入力済","未入力"),"")</f>
        <v>入力済</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中央区</v>
      </c>
      <c r="BG28" s="1335"/>
      <c r="BH28" s="1335"/>
    </row>
    <row r="29" spans="1:60"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ベア加算なし</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中央区</v>
      </c>
      <c r="BG29" s="1335"/>
      <c r="BH29" s="1335"/>
    </row>
    <row r="30" spans="1:60"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2210</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2188</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処遇加算Ⅱ</v>
      </c>
      <c r="AX30" s="1337">
        <f>IF(SUM('別紙様式2-2（４・５月分）'!P26:P28)=0,"",SUM('別紙様式2-2（４・５月分）'!P26:P28))</f>
        <v>0.06</v>
      </c>
      <c r="AY30" s="1548" t="str">
        <f>IFERROR(VLOOKUP(K30,【参考】数式用!$AJ$2:$AK$24,2,FALSE),"")</f>
        <v>介護老人福祉施設</v>
      </c>
      <c r="AZ30" s="596"/>
      <c r="BE30" s="440"/>
      <c r="BF30" s="1335" t="str">
        <f>G30</f>
        <v>千葉県</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2287</v>
      </c>
      <c r="Q32" s="1460" t="str">
        <f>IFERROR(VLOOKUP('別紙様式2-2（４・５月分）'!AR26,【参考】数式用!$AT$5:$AV$22,3,FALSE),"")</f>
        <v/>
      </c>
      <c r="R32" s="1405" t="s">
        <v>2207</v>
      </c>
      <c r="S32" s="1407" t="str">
        <f>IFERROR(VLOOKUP(K30,【参考】数式用!$A$5:$AB$27,MATCH(Q32,【参考】数式用!$B$4:$AB$4,0)+1,0),"")</f>
        <v/>
      </c>
      <c r="T32" s="1409" t="s">
        <v>2285</v>
      </c>
      <c r="U32" s="1561"/>
      <c r="V32" s="1413" t="str">
        <f>IFERROR(VLOOKUP(K30,【参考】数式用!$A$5:$AB$27,MATCH(U32,【参考】数式用!$B$4:$AB$4,0)+1,0),"")</f>
        <v/>
      </c>
      <c r="W32" s="1415" t="s">
        <v>19</v>
      </c>
      <c r="X32" s="1559"/>
      <c r="Y32" s="1397" t="s">
        <v>10</v>
      </c>
      <c r="Z32" s="1559"/>
      <c r="AA32" s="1397" t="s">
        <v>45</v>
      </c>
      <c r="AB32" s="1559"/>
      <c r="AC32" s="1397" t="s">
        <v>10</v>
      </c>
      <c r="AD32" s="1559"/>
      <c r="AE32" s="1397" t="s">
        <v>2188</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IF(OR(AB30&lt;&gt;7,AD30&lt;&gt;3),"V列に色付け","")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千葉県</v>
      </c>
      <c r="BG32" s="1335"/>
      <c r="BH32" s="1335"/>
    </row>
    <row r="33" spans="1:60"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千葉県</v>
      </c>
      <c r="BG33" s="1335"/>
      <c r="BH33" s="1335"/>
    </row>
    <row r="34" spans="1:60"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2210</v>
      </c>
      <c r="U34" s="1576" t="str">
        <f>IF('別紙様式2-3（６月以降分）'!U34="","",'別紙様式2-3（６月以降分）'!U34)</f>
        <v>新加算Ⅱ</v>
      </c>
      <c r="V34" s="1435">
        <f>IFERROR(VLOOKUP(K34,【参考】数式用!$A$5:$AB$27,MATCH(U34,【参考】数式用!$B$4:$AB$4,0)+1,0),"")</f>
        <v>0.13600000000000001</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2188</v>
      </c>
      <c r="AF34" s="1379" t="s">
        <v>24</v>
      </c>
      <c r="AG34" s="1379">
        <f>IF(X34&gt;=1,(AB34*12+AD34)-(X34*12+Z34)+1,"")</f>
        <v>10</v>
      </c>
      <c r="AH34" s="1381" t="s">
        <v>38</v>
      </c>
      <c r="AI34" s="1383">
        <f>'別紙様式2-3（６月以降分）'!AI34</f>
        <v>28105480</v>
      </c>
      <c r="AJ34" s="1568">
        <f>'別紙様式2-3（６月以降分）'!AJ34</f>
        <v>10952870</v>
      </c>
      <c r="AK34" s="1570">
        <f>'別紙様式2-3（６月以降分）'!AK34</f>
        <v>9299610</v>
      </c>
      <c r="AL34" s="1572" t="str">
        <f>IF('別紙様式2-3（６月以降分）'!AL34="","",'別紙様式2-3（６月以降分）'!AL34)</f>
        <v/>
      </c>
      <c r="AM34" s="1563">
        <f>'別紙様式2-3（６月以降分）'!AM34</f>
        <v>3306520</v>
      </c>
      <c r="AN34" s="1565" t="str">
        <f>IF('別紙様式2-3（６月以降分）'!AN34="","",'別紙様式2-3（６月以降分）'!AN34)</f>
        <v>○</v>
      </c>
      <c r="AO34" s="1393" t="str">
        <f>IF('別紙様式2-3（６月以降分）'!AO34="","",'別紙様式2-3（６月以降分）'!AO34)</f>
        <v>○</v>
      </c>
      <c r="AP34" s="1359" t="str">
        <f>IF('別紙様式2-3（６月以降分）'!AP34="","",'別紙様式2-3（６月以降分）'!AP34)</f>
        <v/>
      </c>
      <c r="AQ34" s="1393" t="str">
        <f>IF('別紙様式2-3（６月以降分）'!AQ34="","",'別紙様式2-3（６月以降分）'!AQ34)</f>
        <v>令和６年度中に満たす</v>
      </c>
      <c r="AR34" s="1535">
        <f>IF('別紙様式2-3（６月以降分）'!AR34="","",'別紙様式2-3（６月以降分）'!AR34)</f>
        <v>1</v>
      </c>
      <c r="AS34" s="1538"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処遇加算Ⅱ</v>
      </c>
      <c r="AX34" s="1337">
        <f>IF(SUM('別紙様式2-2（４・５月分）'!P29:P31)=0,"",SUM('別紙様式2-2（４・５月分）'!P29:P31))</f>
        <v>8.299999999999999E-2</v>
      </c>
      <c r="AY34" s="1528" t="str">
        <f>IFERROR(VLOOKUP(K34,【参考】数式用!$AJ$2:$AK$24,2,FALSE),"")</f>
        <v>介護老人福祉施設</v>
      </c>
      <c r="AZ34" s="596"/>
      <c r="BE34" s="440"/>
      <c r="BF34" s="1335" t="str">
        <f>G34</f>
        <v>千葉県</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特定加算Ⅱ</v>
      </c>
      <c r="AX35" s="1337"/>
      <c r="AY35" s="1528"/>
      <c r="AZ35" s="533"/>
      <c r="BE35" s="440"/>
      <c r="BF35" s="1335" t="str">
        <f>G34</f>
        <v>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2196</v>
      </c>
      <c r="Q36" s="1460" t="str">
        <f>IFERROR(VLOOKUP('別紙様式2-2（４・５月分）'!AR29,【参考】数式用!$AT$5:$AV$22,3,FALSE),"")</f>
        <v xml:space="preserve"> </v>
      </c>
      <c r="R36" s="1405" t="s">
        <v>2207</v>
      </c>
      <c r="S36" s="1447" t="str">
        <f>IFERROR(VLOOKUP(K34,【参考】数式用!$A$5:$AB$27,MATCH(Q36,【参考】数式用!$B$4:$AB$4,0)+1,0),"")</f>
        <v/>
      </c>
      <c r="T36" s="1409" t="s">
        <v>2285</v>
      </c>
      <c r="U36" s="1561"/>
      <c r="V36" s="1413" t="str">
        <f>IFERROR(VLOOKUP(K34,【参考】数式用!$A$5:$AB$27,MATCH(U36,【参考】数式用!$B$4:$AB$4,0)+1,0),"")</f>
        <v/>
      </c>
      <c r="W36" s="1415" t="s">
        <v>19</v>
      </c>
      <c r="X36" s="1559"/>
      <c r="Y36" s="1397" t="s">
        <v>10</v>
      </c>
      <c r="Z36" s="1559"/>
      <c r="AA36" s="1397" t="s">
        <v>45</v>
      </c>
      <c r="AB36" s="1559"/>
      <c r="AC36" s="1397" t="s">
        <v>10</v>
      </c>
      <c r="AD36" s="1559"/>
      <c r="AE36" s="1397" t="s">
        <v>2188</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IF(OR(AB34&lt;&gt;7,AD34&lt;&gt;3),"V列に色付け","")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千葉県</v>
      </c>
      <c r="BG36" s="1335"/>
      <c r="BH36" s="1335"/>
    </row>
    <row r="37" spans="1:60" ht="30" customHeight="1" thickBot="1">
      <c r="A37" s="1288"/>
      <c r="B37" s="1439"/>
      <c r="C37" s="1509"/>
      <c r="D37" s="1440"/>
      <c r="E37" s="1440"/>
      <c r="F37" s="1441"/>
      <c r="G37" s="1281"/>
      <c r="H37" s="1281"/>
      <c r="I37" s="1281"/>
      <c r="J37" s="1444"/>
      <c r="K37" s="1281"/>
      <c r="L37" s="1455"/>
      <c r="M37" s="1457"/>
      <c r="N37" s="662" t="str">
        <f>IF('別紙様式2-2（４・５月分）'!Q31="","",'別紙様式2-2（４・５月分）'!Q31)</f>
        <v>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ベア加算なし</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千葉県</v>
      </c>
      <c r="BG37" s="1335"/>
      <c r="BH37" s="1335"/>
    </row>
    <row r="38" spans="1:60"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465">
        <f>IF(基本情報入力シート!AB60="","",基本情報入力シート!AB60)</f>
        <v>237000</v>
      </c>
      <c r="M38" s="1462">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2210</v>
      </c>
      <c r="U38" s="1576" t="str">
        <f>IF('別紙様式2-3（６月以降分）'!U38="","",'別紙様式2-3（６月以降分）'!U38)</f>
        <v>新加算Ⅱ</v>
      </c>
      <c r="V38" s="1435">
        <f>IFERROR(VLOOKUP(K38,【参考】数式用!$A$5:$AB$27,MATCH(U38,【参考】数式用!$B$4:$AB$4,0)+1,0),"")</f>
        <v>0.13600000000000001</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2188</v>
      </c>
      <c r="AF38" s="1379" t="s">
        <v>24</v>
      </c>
      <c r="AG38" s="1379">
        <f>IF(X38&gt;=1,(AB38*12+AD38)-(X38*12+Z38)+1,"")</f>
        <v>10</v>
      </c>
      <c r="AH38" s="1381" t="s">
        <v>38</v>
      </c>
      <c r="AI38" s="1383">
        <f>'別紙様式2-3（６月以降分）'!AI38</f>
        <v>3490720</v>
      </c>
      <c r="AJ38" s="1568">
        <f>'別紙様式2-3（６月以降分）'!AJ38</f>
        <v>2643710</v>
      </c>
      <c r="AK38" s="1570">
        <f>'別紙様式2-3（６月以降分）'!AK38</f>
        <v>1155015</v>
      </c>
      <c r="AL38" s="1572" t="str">
        <f>IF('別紙様式2-3（６月以降分）'!AL38="","",'別紙様式2-3（６月以降分）'!AL38)</f>
        <v/>
      </c>
      <c r="AM38" s="1563">
        <f>'別紙様式2-3（６月以降分）'!AM38</f>
        <v>410670</v>
      </c>
      <c r="AN38" s="1565" t="str">
        <f>IF('別紙様式2-3（６月以降分）'!AN38="","",'別紙様式2-3（６月以降分）'!AN38)</f>
        <v>○</v>
      </c>
      <c r="AO38" s="1393" t="str">
        <f>IF('別紙様式2-3（６月以降分）'!AO38="","",'別紙様式2-3（６月以降分）'!AO38)</f>
        <v>令和６年度中に満たす</v>
      </c>
      <c r="AP38" s="1359" t="str">
        <f>IF('別紙様式2-3（６月以降分）'!AP38="","",'別紙様式2-3（６月以降分）'!AP38)</f>
        <v/>
      </c>
      <c r="AQ38" s="1393" t="str">
        <f>IF('別紙様式2-3（６月以降分）'!AQ38="","",'別紙様式2-3（６月以降分）'!AQ38)</f>
        <v>令和６年度中に満たす</v>
      </c>
      <c r="AR38" s="1535" t="str">
        <f>IF('別紙様式2-3（６月以降分）'!AR38="","",'別紙様式2-3（６月以降分）'!AR38)</f>
        <v/>
      </c>
      <c r="AS38" s="1538"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処遇加算Ⅲ</v>
      </c>
      <c r="AX38" s="1337">
        <f>IF(SUM('別紙様式2-2（４・５月分）'!P32:P34)=0,"",SUM('別紙様式2-2（４・５月分）'!P32:P34))</f>
        <v>3.3000000000000002E-2</v>
      </c>
      <c r="AY38" s="1548" t="str">
        <f>IFERROR(VLOOKUP(K38,【参考】数式用!$AJ$2:$AK$24,2,FALSE),"")</f>
        <v>介護予防_短期入所生活介護</v>
      </c>
      <c r="AZ38" s="596"/>
      <c r="BE38" s="440"/>
      <c r="BF38" s="1335" t="str">
        <f>G38</f>
        <v>千葉県</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特定加算なし</v>
      </c>
      <c r="AX39" s="1337"/>
      <c r="AY39" s="1528"/>
      <c r="AZ39" s="533"/>
      <c r="BE39" s="440"/>
      <c r="BF39" s="1335" t="str">
        <f>G38</f>
        <v>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2196</v>
      </c>
      <c r="Q40" s="1460" t="str">
        <f>IFERROR(VLOOKUP('別紙様式2-2（４・５月分）'!AR32,【参考】数式用!$AT$5:$AV$22,3,FALSE),"")</f>
        <v xml:space="preserve"> </v>
      </c>
      <c r="R40" s="1405" t="s">
        <v>2207</v>
      </c>
      <c r="S40" s="1407" t="str">
        <f>IFERROR(VLOOKUP(K38,【参考】数式用!$A$5:$AB$27,MATCH(Q40,【参考】数式用!$B$4:$AB$4,0)+1,0),"")</f>
        <v/>
      </c>
      <c r="T40" s="1409" t="s">
        <v>2285</v>
      </c>
      <c r="U40" s="1561"/>
      <c r="V40" s="1413" t="str">
        <f>IFERROR(VLOOKUP(K38,【参考】数式用!$A$5:$AB$27,MATCH(U40,【参考】数式用!$B$4:$AB$4,0)+1,0),"")</f>
        <v/>
      </c>
      <c r="W40" s="1415" t="s">
        <v>19</v>
      </c>
      <c r="X40" s="1559"/>
      <c r="Y40" s="1397" t="s">
        <v>10</v>
      </c>
      <c r="Z40" s="1559"/>
      <c r="AA40" s="1397" t="s">
        <v>45</v>
      </c>
      <c r="AB40" s="1559"/>
      <c r="AC40" s="1397" t="s">
        <v>10</v>
      </c>
      <c r="AD40" s="1559"/>
      <c r="AE40" s="1397" t="s">
        <v>2188</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IF(OR(AB38&lt;&gt;7,AD38&lt;&gt;3),"V列に色付け","")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千葉県</v>
      </c>
      <c r="BG40" s="1335"/>
      <c r="BH40" s="1335"/>
    </row>
    <row r="41" spans="1:60" ht="30" customHeight="1" thickBot="1">
      <c r="A41" s="1288"/>
      <c r="B41" s="1439"/>
      <c r="C41" s="1440"/>
      <c r="D41" s="1440"/>
      <c r="E41" s="1440"/>
      <c r="F41" s="1441"/>
      <c r="G41" s="1281"/>
      <c r="H41" s="1281"/>
      <c r="I41" s="1281"/>
      <c r="J41" s="1444"/>
      <c r="K41" s="1281"/>
      <c r="L41" s="1455"/>
      <c r="M41" s="1464"/>
      <c r="N41" s="662" t="str">
        <f>IF('別紙様式2-2（４・５月分）'!Q34="","",'別紙様式2-2（４・５月分）'!Q34)</f>
        <v>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ベア加算なし</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千葉県</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2275</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2188</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2196</v>
      </c>
      <c r="Q44" s="1460" t="str">
        <f>IFERROR(VLOOKUP('別紙様式2-2（４・５月分）'!AR35,【参考】数式用!$AT$5:$AV$22,3,FALSE),"")</f>
        <v/>
      </c>
      <c r="R44" s="1405" t="s">
        <v>2207</v>
      </c>
      <c r="S44" s="1447" t="str">
        <f>IFERROR(VLOOKUP(K42,【参考】数式用!$A$5:$AB$27,MATCH(Q44,【参考】数式用!$B$4:$AB$4,0)+1,0),"")</f>
        <v/>
      </c>
      <c r="T44" s="1409" t="s">
        <v>2285</v>
      </c>
      <c r="U44" s="1561"/>
      <c r="V44" s="1413" t="str">
        <f>IFERROR(VLOOKUP(K42,【参考】数式用!$A$5:$AB$27,MATCH(U44,【参考】数式用!$B$4:$AB$4,0)+1,0),"")</f>
        <v/>
      </c>
      <c r="W44" s="1415" t="s">
        <v>19</v>
      </c>
      <c r="X44" s="1559"/>
      <c r="Y44" s="1397" t="s">
        <v>10</v>
      </c>
      <c r="Z44" s="1559"/>
      <c r="AA44" s="1397" t="s">
        <v>45</v>
      </c>
      <c r="AB44" s="1559"/>
      <c r="AC44" s="1397" t="s">
        <v>10</v>
      </c>
      <c r="AD44" s="1559"/>
      <c r="AE44" s="1397" t="s">
        <v>2188</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IF(OR(AB42&lt;&gt;7,AD42&lt;&gt;3),"V列に色付け","")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2275</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2188</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2196</v>
      </c>
      <c r="Q48" s="1460" t="str">
        <f>IFERROR(VLOOKUP('別紙様式2-2（４・５月分）'!AR38,【参考】数式用!$AT$5:$AV$22,3,FALSE),"")</f>
        <v/>
      </c>
      <c r="R48" s="1405" t="s">
        <v>2207</v>
      </c>
      <c r="S48" s="1407" t="str">
        <f>IFERROR(VLOOKUP(K46,【参考】数式用!$A$5:$AB$27,MATCH(Q48,【参考】数式用!$B$4:$AB$4,0)+1,0),"")</f>
        <v/>
      </c>
      <c r="T48" s="1409" t="s">
        <v>2285</v>
      </c>
      <c r="U48" s="1561"/>
      <c r="V48" s="1413" t="str">
        <f>IFERROR(VLOOKUP(K46,【参考】数式用!$A$5:$AB$27,MATCH(U48,【参考】数式用!$B$4:$AB$4,0)+1,0),"")</f>
        <v/>
      </c>
      <c r="W48" s="1415" t="s">
        <v>19</v>
      </c>
      <c r="X48" s="1559"/>
      <c r="Y48" s="1397" t="s">
        <v>10</v>
      </c>
      <c r="Z48" s="1559"/>
      <c r="AA48" s="1397" t="s">
        <v>45</v>
      </c>
      <c r="AB48" s="1559"/>
      <c r="AC48" s="1397" t="s">
        <v>10</v>
      </c>
      <c r="AD48" s="1559"/>
      <c r="AE48" s="1397" t="s">
        <v>2188</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IF(OR(AB46&lt;&gt;7,AD46&lt;&gt;3),"V列に色付け","")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2275</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2188</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2196</v>
      </c>
      <c r="Q52" s="1460" t="str">
        <f>IFERROR(VLOOKUP('別紙様式2-2（４・５月分）'!AR41,【参考】数式用!$AT$5:$AV$22,3,FALSE),"")</f>
        <v/>
      </c>
      <c r="R52" s="1405" t="s">
        <v>2207</v>
      </c>
      <c r="S52" s="1447" t="str">
        <f>IFERROR(VLOOKUP(K50,【参考】数式用!$A$5:$AB$27,MATCH(Q52,【参考】数式用!$B$4:$AB$4,0)+1,0),"")</f>
        <v/>
      </c>
      <c r="T52" s="1409" t="s">
        <v>2285</v>
      </c>
      <c r="U52" s="1561"/>
      <c r="V52" s="1413" t="str">
        <f>IFERROR(VLOOKUP(K50,【参考】数式用!$A$5:$AB$27,MATCH(U52,【参考】数式用!$B$4:$AB$4,0)+1,0),"")</f>
        <v/>
      </c>
      <c r="W52" s="1415" t="s">
        <v>19</v>
      </c>
      <c r="X52" s="1559"/>
      <c r="Y52" s="1397" t="s">
        <v>10</v>
      </c>
      <c r="Z52" s="1559"/>
      <c r="AA52" s="1397" t="s">
        <v>45</v>
      </c>
      <c r="AB52" s="1559"/>
      <c r="AC52" s="1397" t="s">
        <v>10</v>
      </c>
      <c r="AD52" s="1559"/>
      <c r="AE52" s="1397" t="s">
        <v>2188</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IF(OR(AB50&lt;&gt;7,AD50&lt;&gt;3),"V列に色付け","")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2275</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2188</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2196</v>
      </c>
      <c r="Q56" s="1460" t="str">
        <f>IFERROR(VLOOKUP('別紙様式2-2（４・５月分）'!AR44,【参考】数式用!$AT$5:$AV$22,3,FALSE),"")</f>
        <v/>
      </c>
      <c r="R56" s="1405" t="s">
        <v>2207</v>
      </c>
      <c r="S56" s="1407" t="str">
        <f>IFERROR(VLOOKUP(K54,【参考】数式用!$A$5:$AB$27,MATCH(Q56,【参考】数式用!$B$4:$AB$4,0)+1,0),"")</f>
        <v/>
      </c>
      <c r="T56" s="1409" t="s">
        <v>2285</v>
      </c>
      <c r="U56" s="1561"/>
      <c r="V56" s="1413" t="str">
        <f>IFERROR(VLOOKUP(K54,【参考】数式用!$A$5:$AB$27,MATCH(U56,【参考】数式用!$B$4:$AB$4,0)+1,0),"")</f>
        <v/>
      </c>
      <c r="W56" s="1415" t="s">
        <v>19</v>
      </c>
      <c r="X56" s="1559"/>
      <c r="Y56" s="1397" t="s">
        <v>10</v>
      </c>
      <c r="Z56" s="1559"/>
      <c r="AA56" s="1397" t="s">
        <v>45</v>
      </c>
      <c r="AB56" s="1559"/>
      <c r="AC56" s="1397" t="s">
        <v>10</v>
      </c>
      <c r="AD56" s="1559"/>
      <c r="AE56" s="1397" t="s">
        <v>2188</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IF(OR(AB54&lt;&gt;7,AD54&lt;&gt;3),"V列に色付け","")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2275</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2188</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2196</v>
      </c>
      <c r="Q60" s="1460" t="str">
        <f>IFERROR(VLOOKUP('別紙様式2-2（４・５月分）'!AR47,【参考】数式用!$AT$5:$AV$22,3,FALSE),"")</f>
        <v/>
      </c>
      <c r="R60" s="1405" t="s">
        <v>2207</v>
      </c>
      <c r="S60" s="1447" t="str">
        <f>IFERROR(VLOOKUP(K58,【参考】数式用!$A$5:$AB$27,MATCH(Q60,【参考】数式用!$B$4:$AB$4,0)+1,0),"")</f>
        <v/>
      </c>
      <c r="T60" s="1409" t="s">
        <v>2285</v>
      </c>
      <c r="U60" s="1561"/>
      <c r="V60" s="1413" t="str">
        <f>IFERROR(VLOOKUP(K58,【参考】数式用!$A$5:$AB$27,MATCH(U60,【参考】数式用!$B$4:$AB$4,0)+1,0),"")</f>
        <v/>
      </c>
      <c r="W60" s="1415" t="s">
        <v>19</v>
      </c>
      <c r="X60" s="1559"/>
      <c r="Y60" s="1397" t="s">
        <v>10</v>
      </c>
      <c r="Z60" s="1559"/>
      <c r="AA60" s="1397" t="s">
        <v>45</v>
      </c>
      <c r="AB60" s="1559"/>
      <c r="AC60" s="1397" t="s">
        <v>10</v>
      </c>
      <c r="AD60" s="1559"/>
      <c r="AE60" s="1397" t="s">
        <v>2188</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IF(OR(AB58&lt;&gt;7,AD58&lt;&gt;3),"V列に色付け","")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2275</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2188</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2196</v>
      </c>
      <c r="Q64" s="1460" t="str">
        <f>IFERROR(VLOOKUP('別紙様式2-2（４・５月分）'!AR50,【参考】数式用!$AT$5:$AV$22,3,FALSE),"")</f>
        <v/>
      </c>
      <c r="R64" s="1405" t="s">
        <v>2207</v>
      </c>
      <c r="S64" s="1407" t="str">
        <f>IFERROR(VLOOKUP(K62,【参考】数式用!$A$5:$AB$27,MATCH(Q64,【参考】数式用!$B$4:$AB$4,0)+1,0),"")</f>
        <v/>
      </c>
      <c r="T64" s="1409" t="s">
        <v>2285</v>
      </c>
      <c r="U64" s="1561"/>
      <c r="V64" s="1413" t="str">
        <f>IFERROR(VLOOKUP(K62,【参考】数式用!$A$5:$AB$27,MATCH(U64,【参考】数式用!$B$4:$AB$4,0)+1,0),"")</f>
        <v/>
      </c>
      <c r="W64" s="1415" t="s">
        <v>19</v>
      </c>
      <c r="X64" s="1559"/>
      <c r="Y64" s="1397" t="s">
        <v>10</v>
      </c>
      <c r="Z64" s="1559"/>
      <c r="AA64" s="1397" t="s">
        <v>45</v>
      </c>
      <c r="AB64" s="1559"/>
      <c r="AC64" s="1397" t="s">
        <v>10</v>
      </c>
      <c r="AD64" s="1559"/>
      <c r="AE64" s="1397" t="s">
        <v>2188</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IF(OR(AB62&lt;&gt;7,AD62&lt;&gt;3),"V列に色付け","")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2275</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2188</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2196</v>
      </c>
      <c r="Q68" s="1460" t="str">
        <f>IFERROR(VLOOKUP('別紙様式2-2（４・５月分）'!AR53,【参考】数式用!$AT$5:$AV$22,3,FALSE),"")</f>
        <v/>
      </c>
      <c r="R68" s="1405" t="s">
        <v>2207</v>
      </c>
      <c r="S68" s="1447" t="str">
        <f>IFERROR(VLOOKUP(K66,【参考】数式用!$A$5:$AB$27,MATCH(Q68,【参考】数式用!$B$4:$AB$4,0)+1,0),"")</f>
        <v/>
      </c>
      <c r="T68" s="1409" t="s">
        <v>2285</v>
      </c>
      <c r="U68" s="1561"/>
      <c r="V68" s="1413" t="str">
        <f>IFERROR(VLOOKUP(K66,【参考】数式用!$A$5:$AB$27,MATCH(U68,【参考】数式用!$B$4:$AB$4,0)+1,0),"")</f>
        <v/>
      </c>
      <c r="W68" s="1415" t="s">
        <v>19</v>
      </c>
      <c r="X68" s="1559"/>
      <c r="Y68" s="1397" t="s">
        <v>10</v>
      </c>
      <c r="Z68" s="1559"/>
      <c r="AA68" s="1397" t="s">
        <v>45</v>
      </c>
      <c r="AB68" s="1559"/>
      <c r="AC68" s="1397" t="s">
        <v>10</v>
      </c>
      <c r="AD68" s="1559"/>
      <c r="AE68" s="1397" t="s">
        <v>2188</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IF(OR(AB66&lt;&gt;7,AD66&lt;&gt;3),"V列に色付け","")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2275</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2188</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2196</v>
      </c>
      <c r="Q72" s="1460" t="str">
        <f>IFERROR(VLOOKUP('別紙様式2-2（４・５月分）'!AR56,【参考】数式用!$AT$5:$AV$22,3,FALSE),"")</f>
        <v/>
      </c>
      <c r="R72" s="1405" t="s">
        <v>2207</v>
      </c>
      <c r="S72" s="1407" t="str">
        <f>IFERROR(VLOOKUP(K70,【参考】数式用!$A$5:$AB$27,MATCH(Q72,【参考】数式用!$B$4:$AB$4,0)+1,0),"")</f>
        <v/>
      </c>
      <c r="T72" s="1409" t="s">
        <v>2285</v>
      </c>
      <c r="U72" s="1561"/>
      <c r="V72" s="1413" t="str">
        <f>IFERROR(VLOOKUP(K70,【参考】数式用!$A$5:$AB$27,MATCH(U72,【参考】数式用!$B$4:$AB$4,0)+1,0),"")</f>
        <v/>
      </c>
      <c r="W72" s="1415" t="s">
        <v>19</v>
      </c>
      <c r="X72" s="1559"/>
      <c r="Y72" s="1397" t="s">
        <v>10</v>
      </c>
      <c r="Z72" s="1559"/>
      <c r="AA72" s="1397" t="s">
        <v>45</v>
      </c>
      <c r="AB72" s="1559"/>
      <c r="AC72" s="1397" t="s">
        <v>10</v>
      </c>
      <c r="AD72" s="1559"/>
      <c r="AE72" s="1397" t="s">
        <v>2188</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IF(OR(AB70&lt;&gt;7,AD70&lt;&gt;3),"V列に色付け","")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2275</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2188</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2196</v>
      </c>
      <c r="Q76" s="1460" t="str">
        <f>IFERROR(VLOOKUP('別紙様式2-2（４・５月分）'!AR59,【参考】数式用!$AT$5:$AV$22,3,FALSE),"")</f>
        <v/>
      </c>
      <c r="R76" s="1405" t="s">
        <v>2207</v>
      </c>
      <c r="S76" s="1447" t="str">
        <f>IFERROR(VLOOKUP(K74,【参考】数式用!$A$5:$AB$27,MATCH(Q76,【参考】数式用!$B$4:$AB$4,0)+1,0),"")</f>
        <v/>
      </c>
      <c r="T76" s="1409" t="s">
        <v>2285</v>
      </c>
      <c r="U76" s="1561"/>
      <c r="V76" s="1413" t="str">
        <f>IFERROR(VLOOKUP(K74,【参考】数式用!$A$5:$AB$27,MATCH(U76,【参考】数式用!$B$4:$AB$4,0)+1,0),"")</f>
        <v/>
      </c>
      <c r="W76" s="1415" t="s">
        <v>19</v>
      </c>
      <c r="X76" s="1559"/>
      <c r="Y76" s="1397" t="s">
        <v>10</v>
      </c>
      <c r="Z76" s="1559"/>
      <c r="AA76" s="1397" t="s">
        <v>45</v>
      </c>
      <c r="AB76" s="1559"/>
      <c r="AC76" s="1397" t="s">
        <v>10</v>
      </c>
      <c r="AD76" s="1559"/>
      <c r="AE76" s="1397" t="s">
        <v>2188</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IF(OR(AB74&lt;&gt;7,AD74&lt;&gt;3),"V列に色付け","")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2275</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2188</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2196</v>
      </c>
      <c r="Q80" s="1460" t="str">
        <f>IFERROR(VLOOKUP('別紙様式2-2（４・５月分）'!AR62,【参考】数式用!$AT$5:$AV$22,3,FALSE),"")</f>
        <v/>
      </c>
      <c r="R80" s="1405" t="s">
        <v>2207</v>
      </c>
      <c r="S80" s="1407" t="str">
        <f>IFERROR(VLOOKUP(K78,【参考】数式用!$A$5:$AB$27,MATCH(Q80,【参考】数式用!$B$4:$AB$4,0)+1,0),"")</f>
        <v/>
      </c>
      <c r="T80" s="1409" t="s">
        <v>2285</v>
      </c>
      <c r="U80" s="1561"/>
      <c r="V80" s="1413" t="str">
        <f>IFERROR(VLOOKUP(K78,【参考】数式用!$A$5:$AB$27,MATCH(U80,【参考】数式用!$B$4:$AB$4,0)+1,0),"")</f>
        <v/>
      </c>
      <c r="W80" s="1415" t="s">
        <v>19</v>
      </c>
      <c r="X80" s="1559"/>
      <c r="Y80" s="1397" t="s">
        <v>10</v>
      </c>
      <c r="Z80" s="1559"/>
      <c r="AA80" s="1397" t="s">
        <v>45</v>
      </c>
      <c r="AB80" s="1559"/>
      <c r="AC80" s="1397" t="s">
        <v>10</v>
      </c>
      <c r="AD80" s="1559"/>
      <c r="AE80" s="1397" t="s">
        <v>2188</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IF(OR(AB78&lt;&gt;7,AD78&lt;&gt;3),"V列に色付け","")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2275</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2188</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2196</v>
      </c>
      <c r="Q84" s="1460" t="str">
        <f>IFERROR(VLOOKUP('別紙様式2-2（４・５月分）'!AR65,【参考】数式用!$AT$5:$AV$22,3,FALSE),"")</f>
        <v/>
      </c>
      <c r="R84" s="1405" t="s">
        <v>2207</v>
      </c>
      <c r="S84" s="1447" t="str">
        <f>IFERROR(VLOOKUP(K82,【参考】数式用!$A$5:$AB$27,MATCH(Q84,【参考】数式用!$B$4:$AB$4,0)+1,0),"")</f>
        <v/>
      </c>
      <c r="T84" s="1409" t="s">
        <v>2285</v>
      </c>
      <c r="U84" s="1561"/>
      <c r="V84" s="1413" t="str">
        <f>IFERROR(VLOOKUP(K82,【参考】数式用!$A$5:$AB$27,MATCH(U84,【参考】数式用!$B$4:$AB$4,0)+1,0),"")</f>
        <v/>
      </c>
      <c r="W84" s="1415" t="s">
        <v>19</v>
      </c>
      <c r="X84" s="1559"/>
      <c r="Y84" s="1397" t="s">
        <v>10</v>
      </c>
      <c r="Z84" s="1559"/>
      <c r="AA84" s="1397" t="s">
        <v>45</v>
      </c>
      <c r="AB84" s="1559"/>
      <c r="AC84" s="1397" t="s">
        <v>10</v>
      </c>
      <c r="AD84" s="1559"/>
      <c r="AE84" s="1397" t="s">
        <v>2188</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IF(OR(AB82&lt;&gt;7,AD82&lt;&gt;3),"V列に色付け","")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2275</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2188</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2196</v>
      </c>
      <c r="Q88" s="1460" t="str">
        <f>IFERROR(VLOOKUP('別紙様式2-2（４・５月分）'!AR68,【参考】数式用!$AT$5:$AV$22,3,FALSE),"")</f>
        <v/>
      </c>
      <c r="R88" s="1405" t="s">
        <v>2207</v>
      </c>
      <c r="S88" s="1407" t="str">
        <f>IFERROR(VLOOKUP(K86,【参考】数式用!$A$5:$AB$27,MATCH(Q88,【参考】数式用!$B$4:$AB$4,0)+1,0),"")</f>
        <v/>
      </c>
      <c r="T88" s="1409" t="s">
        <v>2285</v>
      </c>
      <c r="U88" s="1561"/>
      <c r="V88" s="1413" t="str">
        <f>IFERROR(VLOOKUP(K86,【参考】数式用!$A$5:$AB$27,MATCH(U88,【参考】数式用!$B$4:$AB$4,0)+1,0),"")</f>
        <v/>
      </c>
      <c r="W88" s="1415" t="s">
        <v>19</v>
      </c>
      <c r="X88" s="1559"/>
      <c r="Y88" s="1397" t="s">
        <v>10</v>
      </c>
      <c r="Z88" s="1559"/>
      <c r="AA88" s="1397" t="s">
        <v>45</v>
      </c>
      <c r="AB88" s="1559"/>
      <c r="AC88" s="1397" t="s">
        <v>10</v>
      </c>
      <c r="AD88" s="1559"/>
      <c r="AE88" s="1397" t="s">
        <v>2188</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IF(OR(AB86&lt;&gt;7,AD86&lt;&gt;3),"V列に色付け","")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2275</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2188</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2196</v>
      </c>
      <c r="Q92" s="1460" t="str">
        <f>IFERROR(VLOOKUP('別紙様式2-2（４・５月分）'!AR71,【参考】数式用!$AT$5:$AV$22,3,FALSE),"")</f>
        <v/>
      </c>
      <c r="R92" s="1405" t="s">
        <v>2207</v>
      </c>
      <c r="S92" s="1447" t="str">
        <f>IFERROR(VLOOKUP(K90,【参考】数式用!$A$5:$AB$27,MATCH(Q92,【参考】数式用!$B$4:$AB$4,0)+1,0),"")</f>
        <v/>
      </c>
      <c r="T92" s="1409" t="s">
        <v>2285</v>
      </c>
      <c r="U92" s="1561"/>
      <c r="V92" s="1413" t="str">
        <f>IFERROR(VLOOKUP(K90,【参考】数式用!$A$5:$AB$27,MATCH(U92,【参考】数式用!$B$4:$AB$4,0)+1,0),"")</f>
        <v/>
      </c>
      <c r="W92" s="1415" t="s">
        <v>19</v>
      </c>
      <c r="X92" s="1559"/>
      <c r="Y92" s="1397" t="s">
        <v>10</v>
      </c>
      <c r="Z92" s="1559"/>
      <c r="AA92" s="1397" t="s">
        <v>45</v>
      </c>
      <c r="AB92" s="1559"/>
      <c r="AC92" s="1397" t="s">
        <v>10</v>
      </c>
      <c r="AD92" s="1559"/>
      <c r="AE92" s="1397" t="s">
        <v>2188</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IF(OR(AB90&lt;&gt;7,AD90&lt;&gt;3),"V列に色付け","")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2275</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2188</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2196</v>
      </c>
      <c r="Q96" s="1460" t="str">
        <f>IFERROR(VLOOKUP('別紙様式2-2（４・５月分）'!AR74,【参考】数式用!$AT$5:$AV$22,3,FALSE),"")</f>
        <v/>
      </c>
      <c r="R96" s="1405" t="s">
        <v>2207</v>
      </c>
      <c r="S96" s="1407" t="str">
        <f>IFERROR(VLOOKUP(K94,【参考】数式用!$A$5:$AB$27,MATCH(Q96,【参考】数式用!$B$4:$AB$4,0)+1,0),"")</f>
        <v/>
      </c>
      <c r="T96" s="1409" t="s">
        <v>2285</v>
      </c>
      <c r="U96" s="1561"/>
      <c r="V96" s="1413" t="str">
        <f>IFERROR(VLOOKUP(K94,【参考】数式用!$A$5:$AB$27,MATCH(U96,【参考】数式用!$B$4:$AB$4,0)+1,0),"")</f>
        <v/>
      </c>
      <c r="W96" s="1415" t="s">
        <v>19</v>
      </c>
      <c r="X96" s="1559"/>
      <c r="Y96" s="1397" t="s">
        <v>10</v>
      </c>
      <c r="Z96" s="1559"/>
      <c r="AA96" s="1397" t="s">
        <v>45</v>
      </c>
      <c r="AB96" s="1559"/>
      <c r="AC96" s="1397" t="s">
        <v>10</v>
      </c>
      <c r="AD96" s="1559"/>
      <c r="AE96" s="1397" t="s">
        <v>2188</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IF(OR(AB94&lt;&gt;7,AD94&lt;&gt;3),"V列に色付け","")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2275</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2188</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2196</v>
      </c>
      <c r="Q100" s="1460" t="str">
        <f>IFERROR(VLOOKUP('別紙様式2-2（４・５月分）'!AR77,【参考】数式用!$AT$5:$AV$22,3,FALSE),"")</f>
        <v/>
      </c>
      <c r="R100" s="1405" t="s">
        <v>2207</v>
      </c>
      <c r="S100" s="1447" t="str">
        <f>IFERROR(VLOOKUP(K98,【参考】数式用!$A$5:$AB$27,MATCH(Q100,【参考】数式用!$B$4:$AB$4,0)+1,0),"")</f>
        <v/>
      </c>
      <c r="T100" s="1409" t="s">
        <v>2285</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2188</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IF(OR(AB98&lt;&gt;7,AD98&lt;&gt;3),"V列に色付け","")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2275</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2188</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2196</v>
      </c>
      <c r="Q104" s="1460" t="str">
        <f>IFERROR(VLOOKUP('別紙様式2-2（４・５月分）'!AR80,【参考】数式用!$AT$5:$AV$22,3,FALSE),"")</f>
        <v/>
      </c>
      <c r="R104" s="1405" t="s">
        <v>2207</v>
      </c>
      <c r="S104" s="1447" t="str">
        <f>IFERROR(VLOOKUP(K102,【参考】数式用!$A$5:$AB$27,MATCH(Q104,【参考】数式用!$B$4:$AB$4,0)+1,0),"")</f>
        <v/>
      </c>
      <c r="T104" s="1409" t="s">
        <v>2285</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2188</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IF(OR(AB102&lt;&gt;7,AD102&lt;&gt;3),"V列に色付け","")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2275</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2188</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2196</v>
      </c>
      <c r="Q108" s="1460" t="str">
        <f>IFERROR(VLOOKUP('別紙様式2-2（４・５月分）'!AR83,【参考】数式用!$AT$5:$AV$22,3,FALSE),"")</f>
        <v/>
      </c>
      <c r="R108" s="1405" t="s">
        <v>2207</v>
      </c>
      <c r="S108" s="1407" t="str">
        <f>IFERROR(VLOOKUP(K106,【参考】数式用!$A$5:$AB$27,MATCH(Q108,【参考】数式用!$B$4:$AB$4,0)+1,0),"")</f>
        <v/>
      </c>
      <c r="T108" s="1409" t="s">
        <v>2285</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2188</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IF(OR(AB106&lt;&gt;7,AD106&lt;&gt;3),"V列に色付け","")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2275</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2188</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2196</v>
      </c>
      <c r="Q112" s="1460" t="str">
        <f>IFERROR(VLOOKUP('別紙様式2-2（４・５月分）'!AR86,【参考】数式用!$AT$5:$AV$22,3,FALSE),"")</f>
        <v/>
      </c>
      <c r="R112" s="1405" t="s">
        <v>2207</v>
      </c>
      <c r="S112" s="1447" t="str">
        <f>IFERROR(VLOOKUP(K110,【参考】数式用!$A$5:$AB$27,MATCH(Q112,【参考】数式用!$B$4:$AB$4,0)+1,0),"")</f>
        <v/>
      </c>
      <c r="T112" s="1409" t="s">
        <v>2285</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2188</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IF(OR(AB110&lt;&gt;7,AD110&lt;&gt;3),"V列に色付け","")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2275</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2188</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2196</v>
      </c>
      <c r="Q116" s="1460" t="str">
        <f>IFERROR(VLOOKUP('別紙様式2-2（４・５月分）'!AR89,【参考】数式用!$AT$5:$AV$22,3,FALSE),"")</f>
        <v/>
      </c>
      <c r="R116" s="1405" t="s">
        <v>2207</v>
      </c>
      <c r="S116" s="1407" t="str">
        <f>IFERROR(VLOOKUP(K114,【参考】数式用!$A$5:$AB$27,MATCH(Q116,【参考】数式用!$B$4:$AB$4,0)+1,0),"")</f>
        <v/>
      </c>
      <c r="T116" s="1409" t="s">
        <v>2285</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2188</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IF(OR(AB114&lt;&gt;7,AD114&lt;&gt;3),"V列に色付け","")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2275</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2188</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2196</v>
      </c>
      <c r="Q120" s="1460" t="str">
        <f>IFERROR(VLOOKUP('別紙様式2-2（４・５月分）'!AR92,【参考】数式用!$AT$5:$AV$22,3,FALSE),"")</f>
        <v/>
      </c>
      <c r="R120" s="1405" t="s">
        <v>2207</v>
      </c>
      <c r="S120" s="1447" t="str">
        <f>IFERROR(VLOOKUP(K118,【参考】数式用!$A$5:$AB$27,MATCH(Q120,【参考】数式用!$B$4:$AB$4,0)+1,0),"")</f>
        <v/>
      </c>
      <c r="T120" s="1409" t="s">
        <v>2285</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2188</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IF(OR(AB118&lt;&gt;7,AD118&lt;&gt;3),"V列に色付け","")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2275</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2188</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2196</v>
      </c>
      <c r="Q124" s="1460" t="str">
        <f>IFERROR(VLOOKUP('別紙様式2-2（４・５月分）'!AR95,【参考】数式用!$AT$5:$AV$22,3,FALSE),"")</f>
        <v/>
      </c>
      <c r="R124" s="1405" t="s">
        <v>2207</v>
      </c>
      <c r="S124" s="1407" t="str">
        <f>IFERROR(VLOOKUP(K122,【参考】数式用!$A$5:$AB$27,MATCH(Q124,【参考】数式用!$B$4:$AB$4,0)+1,0),"")</f>
        <v/>
      </c>
      <c r="T124" s="1409" t="s">
        <v>2285</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2188</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IF(OR(AB122&lt;&gt;7,AD122&lt;&gt;3),"V列に色付け","")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2275</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2188</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2196</v>
      </c>
      <c r="Q128" s="1460" t="str">
        <f>IFERROR(VLOOKUP('別紙様式2-2（４・５月分）'!AR98,【参考】数式用!$AT$5:$AV$22,3,FALSE),"")</f>
        <v/>
      </c>
      <c r="R128" s="1405" t="s">
        <v>2207</v>
      </c>
      <c r="S128" s="1447" t="str">
        <f>IFERROR(VLOOKUP(K126,【参考】数式用!$A$5:$AB$27,MATCH(Q128,【参考】数式用!$B$4:$AB$4,0)+1,0),"")</f>
        <v/>
      </c>
      <c r="T128" s="1409" t="s">
        <v>2285</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2188</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IF(OR(AB126&lt;&gt;7,AD126&lt;&gt;3),"V列に色付け","")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2275</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2188</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2196</v>
      </c>
      <c r="Q132" s="1460" t="str">
        <f>IFERROR(VLOOKUP('別紙様式2-2（４・５月分）'!AR101,【参考】数式用!$AT$5:$AV$22,3,FALSE),"")</f>
        <v/>
      </c>
      <c r="R132" s="1405" t="s">
        <v>2207</v>
      </c>
      <c r="S132" s="1407" t="str">
        <f>IFERROR(VLOOKUP(K130,【参考】数式用!$A$5:$AB$27,MATCH(Q132,【参考】数式用!$B$4:$AB$4,0)+1,0),"")</f>
        <v/>
      </c>
      <c r="T132" s="1409" t="s">
        <v>2285</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2188</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IF(OR(AB130&lt;&gt;7,AD130&lt;&gt;3),"V列に色付け","")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2275</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2188</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2196</v>
      </c>
      <c r="Q136" s="1460" t="str">
        <f>IFERROR(VLOOKUP('別紙様式2-2（４・５月分）'!AR104,【参考】数式用!$AT$5:$AV$22,3,FALSE),"")</f>
        <v/>
      </c>
      <c r="R136" s="1405" t="s">
        <v>2207</v>
      </c>
      <c r="S136" s="1447" t="str">
        <f>IFERROR(VLOOKUP(K134,【参考】数式用!$A$5:$AB$27,MATCH(Q136,【参考】数式用!$B$4:$AB$4,0)+1,0),"")</f>
        <v/>
      </c>
      <c r="T136" s="1409" t="s">
        <v>2285</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2188</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IF(OR(AB134&lt;&gt;7,AD134&lt;&gt;3),"V列に色付け","")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2275</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2188</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2196</v>
      </c>
      <c r="Q140" s="1460" t="str">
        <f>IFERROR(VLOOKUP('別紙様式2-2（４・５月分）'!AR107,【参考】数式用!$AT$5:$AV$22,3,FALSE),"")</f>
        <v/>
      </c>
      <c r="R140" s="1405" t="s">
        <v>2207</v>
      </c>
      <c r="S140" s="1407" t="str">
        <f>IFERROR(VLOOKUP(K138,【参考】数式用!$A$5:$AB$27,MATCH(Q140,【参考】数式用!$B$4:$AB$4,0)+1,0),"")</f>
        <v/>
      </c>
      <c r="T140" s="1409" t="s">
        <v>2285</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2188</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IF(OR(AB138&lt;&gt;7,AD138&lt;&gt;3),"V列に色付け","")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2275</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2188</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2196</v>
      </c>
      <c r="Q144" s="1460" t="str">
        <f>IFERROR(VLOOKUP('別紙様式2-2（４・５月分）'!AR110,【参考】数式用!$AT$5:$AV$22,3,FALSE),"")</f>
        <v/>
      </c>
      <c r="R144" s="1405" t="s">
        <v>2207</v>
      </c>
      <c r="S144" s="1447" t="str">
        <f>IFERROR(VLOOKUP(K142,【参考】数式用!$A$5:$AB$27,MATCH(Q144,【参考】数式用!$B$4:$AB$4,0)+1,0),"")</f>
        <v/>
      </c>
      <c r="T144" s="1409" t="s">
        <v>2285</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2188</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IF(OR(AB142&lt;&gt;7,AD142&lt;&gt;3),"V列に色付け","")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2275</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2188</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2196</v>
      </c>
      <c r="Q148" s="1460" t="str">
        <f>IFERROR(VLOOKUP('別紙様式2-2（４・５月分）'!AR113,【参考】数式用!$AT$5:$AV$22,3,FALSE),"")</f>
        <v/>
      </c>
      <c r="R148" s="1405" t="s">
        <v>2207</v>
      </c>
      <c r="S148" s="1407" t="str">
        <f>IFERROR(VLOOKUP(K146,【参考】数式用!$A$5:$AB$27,MATCH(Q148,【参考】数式用!$B$4:$AB$4,0)+1,0),"")</f>
        <v/>
      </c>
      <c r="T148" s="1409" t="s">
        <v>2285</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2188</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IF(OR(AB146&lt;&gt;7,AD146&lt;&gt;3),"V列に色付け","")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2275</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2188</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2196</v>
      </c>
      <c r="Q152" s="1460" t="str">
        <f>IFERROR(VLOOKUP('別紙様式2-2（４・５月分）'!AR116,【参考】数式用!$AT$5:$AV$22,3,FALSE),"")</f>
        <v/>
      </c>
      <c r="R152" s="1405" t="s">
        <v>2207</v>
      </c>
      <c r="S152" s="1447" t="str">
        <f>IFERROR(VLOOKUP(K150,【参考】数式用!$A$5:$AB$27,MATCH(Q152,【参考】数式用!$B$4:$AB$4,0)+1,0),"")</f>
        <v/>
      </c>
      <c r="T152" s="1409" t="s">
        <v>2285</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2188</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IF(OR(AB150&lt;&gt;7,AD150&lt;&gt;3),"V列に色付け","")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2275</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2188</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2196</v>
      </c>
      <c r="Q156" s="1460" t="str">
        <f>IFERROR(VLOOKUP('別紙様式2-2（４・５月分）'!AR119,【参考】数式用!$AT$5:$AV$22,3,FALSE),"")</f>
        <v/>
      </c>
      <c r="R156" s="1405" t="s">
        <v>2207</v>
      </c>
      <c r="S156" s="1407" t="str">
        <f>IFERROR(VLOOKUP(K154,【参考】数式用!$A$5:$AB$27,MATCH(Q156,【参考】数式用!$B$4:$AB$4,0)+1,0),"")</f>
        <v/>
      </c>
      <c r="T156" s="1409" t="s">
        <v>2285</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2188</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IF(OR(AB154&lt;&gt;7,AD154&lt;&gt;3),"V列に色付け","")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2275</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2188</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2196</v>
      </c>
      <c r="Q160" s="1460" t="str">
        <f>IFERROR(VLOOKUP('別紙様式2-2（４・５月分）'!AR122,【参考】数式用!$AT$5:$AV$22,3,FALSE),"")</f>
        <v/>
      </c>
      <c r="R160" s="1405" t="s">
        <v>2207</v>
      </c>
      <c r="S160" s="1447" t="str">
        <f>IFERROR(VLOOKUP(K158,【参考】数式用!$A$5:$AB$27,MATCH(Q160,【参考】数式用!$B$4:$AB$4,0)+1,0),"")</f>
        <v/>
      </c>
      <c r="T160" s="1409" t="s">
        <v>2285</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2188</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IF(OR(AB158&lt;&gt;7,AD158&lt;&gt;3),"V列に色付け","")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2275</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2188</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2196</v>
      </c>
      <c r="Q164" s="1460" t="str">
        <f>IFERROR(VLOOKUP('別紙様式2-2（４・５月分）'!AR125,【参考】数式用!$AT$5:$AV$22,3,FALSE),"")</f>
        <v/>
      </c>
      <c r="R164" s="1405" t="s">
        <v>2207</v>
      </c>
      <c r="S164" s="1407" t="str">
        <f>IFERROR(VLOOKUP(K162,【参考】数式用!$A$5:$AB$27,MATCH(Q164,【参考】数式用!$B$4:$AB$4,0)+1,0),"")</f>
        <v/>
      </c>
      <c r="T164" s="1409" t="s">
        <v>2285</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2188</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IF(OR(AB162&lt;&gt;7,AD162&lt;&gt;3),"V列に色付け","")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2275</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2188</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2196</v>
      </c>
      <c r="Q168" s="1460" t="str">
        <f>IFERROR(VLOOKUP('別紙様式2-2（４・５月分）'!AR128,【参考】数式用!$AT$5:$AV$22,3,FALSE),"")</f>
        <v/>
      </c>
      <c r="R168" s="1405" t="s">
        <v>2207</v>
      </c>
      <c r="S168" s="1447" t="str">
        <f>IFERROR(VLOOKUP(K166,【参考】数式用!$A$5:$AB$27,MATCH(Q168,【参考】数式用!$B$4:$AB$4,0)+1,0),"")</f>
        <v/>
      </c>
      <c r="T168" s="1409" t="s">
        <v>2285</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2188</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IF(OR(AB166&lt;&gt;7,AD166&lt;&gt;3),"V列に色付け","")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2275</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2188</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2196</v>
      </c>
      <c r="Q172" s="1460" t="str">
        <f>IFERROR(VLOOKUP('別紙様式2-2（４・５月分）'!AR131,【参考】数式用!$AT$5:$AV$22,3,FALSE),"")</f>
        <v/>
      </c>
      <c r="R172" s="1405" t="s">
        <v>2207</v>
      </c>
      <c r="S172" s="1447" t="str">
        <f>IFERROR(VLOOKUP(K170,【参考】数式用!$A$5:$AB$27,MATCH(Q172,【参考】数式用!$B$4:$AB$4,0)+1,0),"")</f>
        <v/>
      </c>
      <c r="T172" s="1409" t="s">
        <v>2285</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2188</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IF(OR(AB170&lt;&gt;7,AD170&lt;&gt;3),"V列に色付け","")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2275</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2188</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2196</v>
      </c>
      <c r="Q176" s="1460" t="str">
        <f>IFERROR(VLOOKUP('別紙様式2-2（４・５月分）'!AR134,【参考】数式用!$AT$5:$AV$22,3,FALSE),"")</f>
        <v/>
      </c>
      <c r="R176" s="1405" t="s">
        <v>2207</v>
      </c>
      <c r="S176" s="1407" t="str">
        <f>IFERROR(VLOOKUP(K174,【参考】数式用!$A$5:$AB$27,MATCH(Q176,【参考】数式用!$B$4:$AB$4,0)+1,0),"")</f>
        <v/>
      </c>
      <c r="T176" s="1409" t="s">
        <v>2285</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2188</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IF(OR(AB174&lt;&gt;7,AD174&lt;&gt;3),"V列に色付け","")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2275</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2188</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2196</v>
      </c>
      <c r="Q180" s="1460" t="str">
        <f>IFERROR(VLOOKUP('別紙様式2-2（４・５月分）'!AR137,【参考】数式用!$AT$5:$AV$22,3,FALSE),"")</f>
        <v/>
      </c>
      <c r="R180" s="1405" t="s">
        <v>2207</v>
      </c>
      <c r="S180" s="1447" t="str">
        <f>IFERROR(VLOOKUP(K178,【参考】数式用!$A$5:$AB$27,MATCH(Q180,【参考】数式用!$B$4:$AB$4,0)+1,0),"")</f>
        <v/>
      </c>
      <c r="T180" s="1409" t="s">
        <v>2285</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2188</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IF(OR(AB178&lt;&gt;7,AD178&lt;&gt;3),"V列に色付け","")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2275</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2188</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2196</v>
      </c>
      <c r="Q184" s="1460" t="str">
        <f>IFERROR(VLOOKUP('別紙様式2-2（４・５月分）'!AR140,【参考】数式用!$AT$5:$AV$22,3,FALSE),"")</f>
        <v/>
      </c>
      <c r="R184" s="1405" t="s">
        <v>2207</v>
      </c>
      <c r="S184" s="1407" t="str">
        <f>IFERROR(VLOOKUP(K182,【参考】数式用!$A$5:$AB$27,MATCH(Q184,【参考】数式用!$B$4:$AB$4,0)+1,0),"")</f>
        <v/>
      </c>
      <c r="T184" s="1409" t="s">
        <v>2285</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2188</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IF(OR(AB182&lt;&gt;7,AD182&lt;&gt;3),"V列に色付け","")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2275</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2188</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2196</v>
      </c>
      <c r="Q188" s="1460" t="str">
        <f>IFERROR(VLOOKUP('別紙様式2-2（４・５月分）'!AR143,【参考】数式用!$AT$5:$AV$22,3,FALSE),"")</f>
        <v/>
      </c>
      <c r="R188" s="1405" t="s">
        <v>2207</v>
      </c>
      <c r="S188" s="1447" t="str">
        <f>IFERROR(VLOOKUP(K186,【参考】数式用!$A$5:$AB$27,MATCH(Q188,【参考】数式用!$B$4:$AB$4,0)+1,0),"")</f>
        <v/>
      </c>
      <c r="T188" s="1409" t="s">
        <v>2285</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2188</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IF(OR(AB186&lt;&gt;7,AD186&lt;&gt;3),"V列に色付け","")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2275</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2188</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2196</v>
      </c>
      <c r="Q192" s="1460" t="str">
        <f>IFERROR(VLOOKUP('別紙様式2-2（４・５月分）'!AR146,【参考】数式用!$AT$5:$AV$22,3,FALSE),"")</f>
        <v/>
      </c>
      <c r="R192" s="1405" t="s">
        <v>2207</v>
      </c>
      <c r="S192" s="1407" t="str">
        <f>IFERROR(VLOOKUP(K190,【参考】数式用!$A$5:$AB$27,MATCH(Q192,【参考】数式用!$B$4:$AB$4,0)+1,0),"")</f>
        <v/>
      </c>
      <c r="T192" s="1409" t="s">
        <v>2285</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2188</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IF(OR(AB190&lt;&gt;7,AD190&lt;&gt;3),"V列に色付け","")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2275</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2188</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2196</v>
      </c>
      <c r="Q196" s="1460" t="str">
        <f>IFERROR(VLOOKUP('別紙様式2-2（４・５月分）'!AR149,【参考】数式用!$AT$5:$AV$22,3,FALSE),"")</f>
        <v/>
      </c>
      <c r="R196" s="1405" t="s">
        <v>2207</v>
      </c>
      <c r="S196" s="1447" t="str">
        <f>IFERROR(VLOOKUP(K194,【参考】数式用!$A$5:$AB$27,MATCH(Q196,【参考】数式用!$B$4:$AB$4,0)+1,0),"")</f>
        <v/>
      </c>
      <c r="T196" s="1409" t="s">
        <v>2285</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2188</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IF(OR(AB194&lt;&gt;7,AD194&lt;&gt;3),"V列に色付け","")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2275</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2188</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2196</v>
      </c>
      <c r="Q200" s="1460" t="str">
        <f>IFERROR(VLOOKUP('別紙様式2-2（４・５月分）'!AR152,【参考】数式用!$AT$5:$AV$22,3,FALSE),"")</f>
        <v/>
      </c>
      <c r="R200" s="1405" t="s">
        <v>2207</v>
      </c>
      <c r="S200" s="1407" t="str">
        <f>IFERROR(VLOOKUP(K198,【参考】数式用!$A$5:$AB$27,MATCH(Q200,【参考】数式用!$B$4:$AB$4,0)+1,0),"")</f>
        <v/>
      </c>
      <c r="T200" s="1409" t="s">
        <v>2285</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2188</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IF(OR(AB198&lt;&gt;7,AD198&lt;&gt;3),"V列に色付け","")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2275</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2188</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2196</v>
      </c>
      <c r="Q204" s="1460" t="str">
        <f>IFERROR(VLOOKUP('別紙様式2-2（４・５月分）'!AR155,【参考】数式用!$AT$5:$AV$22,3,FALSE),"")</f>
        <v/>
      </c>
      <c r="R204" s="1405" t="s">
        <v>2207</v>
      </c>
      <c r="S204" s="1447" t="str">
        <f>IFERROR(VLOOKUP(K202,【参考】数式用!$A$5:$AB$27,MATCH(Q204,【参考】数式用!$B$4:$AB$4,0)+1,0),"")</f>
        <v/>
      </c>
      <c r="T204" s="1409" t="s">
        <v>2285</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2188</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IF(OR(AB202&lt;&gt;7,AD202&lt;&gt;3),"V列に色付け","")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2275</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2188</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2196</v>
      </c>
      <c r="Q208" s="1460" t="str">
        <f>IFERROR(VLOOKUP('別紙様式2-2（４・５月分）'!AR158,【参考】数式用!$AT$5:$AV$22,3,FALSE),"")</f>
        <v/>
      </c>
      <c r="R208" s="1405" t="s">
        <v>2207</v>
      </c>
      <c r="S208" s="1407" t="str">
        <f>IFERROR(VLOOKUP(K206,【参考】数式用!$A$5:$AB$27,MATCH(Q208,【参考】数式用!$B$4:$AB$4,0)+1,0),"")</f>
        <v/>
      </c>
      <c r="T208" s="1409" t="s">
        <v>2285</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2188</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IF(OR(AB206&lt;&gt;7,AD206&lt;&gt;3),"V列に色付け","")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2275</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2188</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2196</v>
      </c>
      <c r="Q212" s="1460" t="str">
        <f>IFERROR(VLOOKUP('別紙様式2-2（４・５月分）'!AR161,【参考】数式用!$AT$5:$AV$22,3,FALSE),"")</f>
        <v/>
      </c>
      <c r="R212" s="1405" t="s">
        <v>2207</v>
      </c>
      <c r="S212" s="1447" t="str">
        <f>IFERROR(VLOOKUP(K210,【参考】数式用!$A$5:$AB$27,MATCH(Q212,【参考】数式用!$B$4:$AB$4,0)+1,0),"")</f>
        <v/>
      </c>
      <c r="T212" s="1409" t="s">
        <v>2285</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2188</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IF(OR(AB210&lt;&gt;7,AD210&lt;&gt;3),"V列に色付け","")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2275</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2188</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2196</v>
      </c>
      <c r="Q216" s="1460" t="str">
        <f>IFERROR(VLOOKUP('別紙様式2-2（４・５月分）'!AR164,【参考】数式用!$AT$5:$AV$22,3,FALSE),"")</f>
        <v/>
      </c>
      <c r="R216" s="1405" t="s">
        <v>2207</v>
      </c>
      <c r="S216" s="1407" t="str">
        <f>IFERROR(VLOOKUP(K214,【参考】数式用!$A$5:$AB$27,MATCH(Q216,【参考】数式用!$B$4:$AB$4,0)+1,0),"")</f>
        <v/>
      </c>
      <c r="T216" s="1409" t="s">
        <v>2285</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2188</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IF(OR(AB214&lt;&gt;7,AD214&lt;&gt;3),"V列に色付け","")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2275</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2188</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2196</v>
      </c>
      <c r="Q220" s="1460" t="str">
        <f>IFERROR(VLOOKUP('別紙様式2-2（４・５月分）'!AR167,【参考】数式用!$AT$5:$AV$22,3,FALSE),"")</f>
        <v/>
      </c>
      <c r="R220" s="1405" t="s">
        <v>2207</v>
      </c>
      <c r="S220" s="1447" t="str">
        <f>IFERROR(VLOOKUP(K218,【参考】数式用!$A$5:$AB$27,MATCH(Q220,【参考】数式用!$B$4:$AB$4,0)+1,0),"")</f>
        <v/>
      </c>
      <c r="T220" s="1409" t="s">
        <v>2285</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2188</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IF(OR(AB218&lt;&gt;7,AD218&lt;&gt;3),"V列に色付け","")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2275</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2188</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2196</v>
      </c>
      <c r="Q224" s="1460" t="str">
        <f>IFERROR(VLOOKUP('別紙様式2-2（４・５月分）'!AR170,【参考】数式用!$AT$5:$AV$22,3,FALSE),"")</f>
        <v/>
      </c>
      <c r="R224" s="1405" t="s">
        <v>2207</v>
      </c>
      <c r="S224" s="1407" t="str">
        <f>IFERROR(VLOOKUP(K222,【参考】数式用!$A$5:$AB$27,MATCH(Q224,【参考】数式用!$B$4:$AB$4,0)+1,0),"")</f>
        <v/>
      </c>
      <c r="T224" s="1409" t="s">
        <v>2285</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2188</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IF(OR(AB222&lt;&gt;7,AD222&lt;&gt;3),"V列に色付け","")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2275</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2188</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2196</v>
      </c>
      <c r="Q228" s="1460" t="str">
        <f>IFERROR(VLOOKUP('別紙様式2-2（４・５月分）'!AR173,【参考】数式用!$AT$5:$AV$22,3,FALSE),"")</f>
        <v/>
      </c>
      <c r="R228" s="1405" t="s">
        <v>2207</v>
      </c>
      <c r="S228" s="1447" t="str">
        <f>IFERROR(VLOOKUP(K226,【参考】数式用!$A$5:$AB$27,MATCH(Q228,【参考】数式用!$B$4:$AB$4,0)+1,0),"")</f>
        <v/>
      </c>
      <c r="T228" s="1409" t="s">
        <v>2285</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2188</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IF(OR(AB226&lt;&gt;7,AD226&lt;&gt;3),"V列に色付け","")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2275</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2188</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2196</v>
      </c>
      <c r="Q232" s="1460" t="str">
        <f>IFERROR(VLOOKUP('別紙様式2-2（４・５月分）'!AR176,【参考】数式用!$AT$5:$AV$22,3,FALSE),"")</f>
        <v/>
      </c>
      <c r="R232" s="1405" t="s">
        <v>2207</v>
      </c>
      <c r="S232" s="1407" t="str">
        <f>IFERROR(VLOOKUP(K230,【参考】数式用!$A$5:$AB$27,MATCH(Q232,【参考】数式用!$B$4:$AB$4,0)+1,0),"")</f>
        <v/>
      </c>
      <c r="T232" s="1409" t="s">
        <v>2285</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2188</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IF(OR(AB230&lt;&gt;7,AD230&lt;&gt;3),"V列に色付け","")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2275</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2188</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2196</v>
      </c>
      <c r="Q236" s="1460" t="str">
        <f>IFERROR(VLOOKUP('別紙様式2-2（４・５月分）'!AR179,【参考】数式用!$AT$5:$AV$22,3,FALSE),"")</f>
        <v/>
      </c>
      <c r="R236" s="1405" t="s">
        <v>2207</v>
      </c>
      <c r="S236" s="1447" t="str">
        <f>IFERROR(VLOOKUP(K234,【参考】数式用!$A$5:$AB$27,MATCH(Q236,【参考】数式用!$B$4:$AB$4,0)+1,0),"")</f>
        <v/>
      </c>
      <c r="T236" s="1409" t="s">
        <v>2285</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2188</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IF(OR(AB234&lt;&gt;7,AD234&lt;&gt;3),"V列に色付け","")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2275</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2188</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2196</v>
      </c>
      <c r="Q240" s="1460" t="str">
        <f>IFERROR(VLOOKUP('別紙様式2-2（４・５月分）'!AR182,【参考】数式用!$AT$5:$AV$22,3,FALSE),"")</f>
        <v/>
      </c>
      <c r="R240" s="1405" t="s">
        <v>2207</v>
      </c>
      <c r="S240" s="1447" t="str">
        <f>IFERROR(VLOOKUP(K238,【参考】数式用!$A$5:$AB$27,MATCH(Q240,【参考】数式用!$B$4:$AB$4,0)+1,0),"")</f>
        <v/>
      </c>
      <c r="T240" s="1409" t="s">
        <v>2285</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2188</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IF(OR(AB238&lt;&gt;7,AD238&lt;&gt;3),"V列に色付け","")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2275</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2188</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2196</v>
      </c>
      <c r="Q244" s="1460" t="str">
        <f>IFERROR(VLOOKUP('別紙様式2-2（４・５月分）'!AR185,【参考】数式用!$AT$5:$AV$22,3,FALSE),"")</f>
        <v/>
      </c>
      <c r="R244" s="1405" t="s">
        <v>2207</v>
      </c>
      <c r="S244" s="1407" t="str">
        <f>IFERROR(VLOOKUP(K242,【参考】数式用!$A$5:$AB$27,MATCH(Q244,【参考】数式用!$B$4:$AB$4,0)+1,0),"")</f>
        <v/>
      </c>
      <c r="T244" s="1409" t="s">
        <v>2285</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2188</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IF(OR(AB242&lt;&gt;7,AD242&lt;&gt;3),"V列に色付け","")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2275</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2188</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2196</v>
      </c>
      <c r="Q248" s="1460" t="str">
        <f>IFERROR(VLOOKUP('別紙様式2-2（４・５月分）'!AR188,【参考】数式用!$AT$5:$AV$22,3,FALSE),"")</f>
        <v/>
      </c>
      <c r="R248" s="1405" t="s">
        <v>2207</v>
      </c>
      <c r="S248" s="1447" t="str">
        <f>IFERROR(VLOOKUP(K246,【参考】数式用!$A$5:$AB$27,MATCH(Q248,【参考】数式用!$B$4:$AB$4,0)+1,0),"")</f>
        <v/>
      </c>
      <c r="T248" s="1409" t="s">
        <v>2285</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2188</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IF(OR(AB246&lt;&gt;7,AD246&lt;&gt;3),"V列に色付け","")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2275</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2188</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2196</v>
      </c>
      <c r="Q252" s="1460" t="str">
        <f>IFERROR(VLOOKUP('別紙様式2-2（４・５月分）'!AR191,【参考】数式用!$AT$5:$AV$22,3,FALSE),"")</f>
        <v/>
      </c>
      <c r="R252" s="1405" t="s">
        <v>2207</v>
      </c>
      <c r="S252" s="1407" t="str">
        <f>IFERROR(VLOOKUP(K250,【参考】数式用!$A$5:$AB$27,MATCH(Q252,【参考】数式用!$B$4:$AB$4,0)+1,0),"")</f>
        <v/>
      </c>
      <c r="T252" s="1409" t="s">
        <v>2285</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2188</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IF(OR(AB250&lt;&gt;7,AD250&lt;&gt;3),"V列に色付け","")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2275</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2188</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2196</v>
      </c>
      <c r="Q256" s="1460" t="str">
        <f>IFERROR(VLOOKUP('別紙様式2-2（４・５月分）'!AR194,【参考】数式用!$AT$5:$AV$22,3,FALSE),"")</f>
        <v/>
      </c>
      <c r="R256" s="1405" t="s">
        <v>2207</v>
      </c>
      <c r="S256" s="1447" t="str">
        <f>IFERROR(VLOOKUP(K254,【参考】数式用!$A$5:$AB$27,MATCH(Q256,【参考】数式用!$B$4:$AB$4,0)+1,0),"")</f>
        <v/>
      </c>
      <c r="T256" s="1409" t="s">
        <v>2285</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2188</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IF(OR(AB254&lt;&gt;7,AD254&lt;&gt;3),"V列に色付け","")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2275</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2188</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2196</v>
      </c>
      <c r="Q260" s="1460" t="str">
        <f>IFERROR(VLOOKUP('別紙様式2-2（４・５月分）'!AR197,【参考】数式用!$AT$5:$AV$22,3,FALSE),"")</f>
        <v/>
      </c>
      <c r="R260" s="1405" t="s">
        <v>2207</v>
      </c>
      <c r="S260" s="1407" t="str">
        <f>IFERROR(VLOOKUP(K258,【参考】数式用!$A$5:$AB$27,MATCH(Q260,【参考】数式用!$B$4:$AB$4,0)+1,0),"")</f>
        <v/>
      </c>
      <c r="T260" s="1409" t="s">
        <v>2285</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2188</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IF(OR(AB258&lt;&gt;7,AD258&lt;&gt;3),"V列に色付け","")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2275</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2188</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2196</v>
      </c>
      <c r="Q264" s="1460" t="str">
        <f>IFERROR(VLOOKUP('別紙様式2-2（４・５月分）'!AR200,【参考】数式用!$AT$5:$AV$22,3,FALSE),"")</f>
        <v/>
      </c>
      <c r="R264" s="1405" t="s">
        <v>2207</v>
      </c>
      <c r="S264" s="1447" t="str">
        <f>IFERROR(VLOOKUP(K262,【参考】数式用!$A$5:$AB$27,MATCH(Q264,【参考】数式用!$B$4:$AB$4,0)+1,0),"")</f>
        <v/>
      </c>
      <c r="T264" s="1409" t="s">
        <v>2285</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2188</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IF(OR(AB262&lt;&gt;7,AD262&lt;&gt;3),"V列に色付け","")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2275</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2188</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2196</v>
      </c>
      <c r="Q268" s="1460" t="str">
        <f>IFERROR(VLOOKUP('別紙様式2-2（４・５月分）'!AR203,【参考】数式用!$AT$5:$AV$22,3,FALSE),"")</f>
        <v/>
      </c>
      <c r="R268" s="1405" t="s">
        <v>2207</v>
      </c>
      <c r="S268" s="1407" t="str">
        <f>IFERROR(VLOOKUP(K266,【参考】数式用!$A$5:$AB$27,MATCH(Q268,【参考】数式用!$B$4:$AB$4,0)+1,0),"")</f>
        <v/>
      </c>
      <c r="T268" s="1409" t="s">
        <v>2285</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2188</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IF(OR(AB266&lt;&gt;7,AD266&lt;&gt;3),"V列に色付け","")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2275</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2188</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2196</v>
      </c>
      <c r="Q272" s="1460" t="str">
        <f>IFERROR(VLOOKUP('別紙様式2-2（４・５月分）'!AR206,【参考】数式用!$AT$5:$AV$22,3,FALSE),"")</f>
        <v/>
      </c>
      <c r="R272" s="1405" t="s">
        <v>2207</v>
      </c>
      <c r="S272" s="1447" t="str">
        <f>IFERROR(VLOOKUP(K270,【参考】数式用!$A$5:$AB$27,MATCH(Q272,【参考】数式用!$B$4:$AB$4,0)+1,0),"")</f>
        <v/>
      </c>
      <c r="T272" s="1409" t="s">
        <v>2285</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2188</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IF(OR(AB270&lt;&gt;7,AD270&lt;&gt;3),"V列に色付け","")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2275</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2188</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2196</v>
      </c>
      <c r="Q276" s="1460" t="str">
        <f>IFERROR(VLOOKUP('別紙様式2-2（４・５月分）'!AR209,【参考】数式用!$AT$5:$AV$22,3,FALSE),"")</f>
        <v/>
      </c>
      <c r="R276" s="1405" t="s">
        <v>2207</v>
      </c>
      <c r="S276" s="1407" t="str">
        <f>IFERROR(VLOOKUP(K274,【参考】数式用!$A$5:$AB$27,MATCH(Q276,【参考】数式用!$B$4:$AB$4,0)+1,0),"")</f>
        <v/>
      </c>
      <c r="T276" s="1409" t="s">
        <v>2285</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2188</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IF(OR(AB274&lt;&gt;7,AD274&lt;&gt;3),"V列に色付け","")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2275</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2188</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2196</v>
      </c>
      <c r="Q280" s="1460" t="str">
        <f>IFERROR(VLOOKUP('別紙様式2-2（４・５月分）'!AR212,【参考】数式用!$AT$5:$AV$22,3,FALSE),"")</f>
        <v/>
      </c>
      <c r="R280" s="1405" t="s">
        <v>2207</v>
      </c>
      <c r="S280" s="1447" t="str">
        <f>IFERROR(VLOOKUP(K278,【参考】数式用!$A$5:$AB$27,MATCH(Q280,【参考】数式用!$B$4:$AB$4,0)+1,0),"")</f>
        <v/>
      </c>
      <c r="T280" s="1409" t="s">
        <v>2285</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2188</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IF(OR(AB278&lt;&gt;7,AD278&lt;&gt;3),"V列に色付け","")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2275</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2188</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2196</v>
      </c>
      <c r="Q284" s="1460" t="str">
        <f>IFERROR(VLOOKUP('別紙様式2-2（４・５月分）'!AR215,【参考】数式用!$AT$5:$AV$22,3,FALSE),"")</f>
        <v/>
      </c>
      <c r="R284" s="1405" t="s">
        <v>2207</v>
      </c>
      <c r="S284" s="1407" t="str">
        <f>IFERROR(VLOOKUP(K282,【参考】数式用!$A$5:$AB$27,MATCH(Q284,【参考】数式用!$B$4:$AB$4,0)+1,0),"")</f>
        <v/>
      </c>
      <c r="T284" s="1409" t="s">
        <v>2285</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2188</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IF(OR(AB282&lt;&gt;7,AD282&lt;&gt;3),"V列に色付け","")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2275</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2188</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2196</v>
      </c>
      <c r="Q288" s="1460" t="str">
        <f>IFERROR(VLOOKUP('別紙様式2-2（４・５月分）'!AR218,【参考】数式用!$AT$5:$AV$22,3,FALSE),"")</f>
        <v/>
      </c>
      <c r="R288" s="1405" t="s">
        <v>2207</v>
      </c>
      <c r="S288" s="1447" t="str">
        <f>IFERROR(VLOOKUP(K286,【参考】数式用!$A$5:$AB$27,MATCH(Q288,【参考】数式用!$B$4:$AB$4,0)+1,0),"")</f>
        <v/>
      </c>
      <c r="T288" s="1409" t="s">
        <v>2285</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2188</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IF(OR(AB286&lt;&gt;7,AD286&lt;&gt;3),"V列に色付け","")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2275</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2188</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2196</v>
      </c>
      <c r="Q292" s="1460" t="str">
        <f>IFERROR(VLOOKUP('別紙様式2-2（４・５月分）'!AR221,【参考】数式用!$AT$5:$AV$22,3,FALSE),"")</f>
        <v/>
      </c>
      <c r="R292" s="1405" t="s">
        <v>2207</v>
      </c>
      <c r="S292" s="1407" t="str">
        <f>IFERROR(VLOOKUP(K290,【参考】数式用!$A$5:$AB$27,MATCH(Q292,【参考】数式用!$B$4:$AB$4,0)+1,0),"")</f>
        <v/>
      </c>
      <c r="T292" s="1409" t="s">
        <v>2285</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2188</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IF(OR(AB290&lt;&gt;7,AD290&lt;&gt;3),"V列に色付け","")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2275</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2188</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2196</v>
      </c>
      <c r="Q296" s="1460" t="str">
        <f>IFERROR(VLOOKUP('別紙様式2-2（４・５月分）'!AR224,【参考】数式用!$AT$5:$AV$22,3,FALSE),"")</f>
        <v/>
      </c>
      <c r="R296" s="1405" t="s">
        <v>2207</v>
      </c>
      <c r="S296" s="1447" t="str">
        <f>IFERROR(VLOOKUP(K294,【参考】数式用!$A$5:$AB$27,MATCH(Q296,【参考】数式用!$B$4:$AB$4,0)+1,0),"")</f>
        <v/>
      </c>
      <c r="T296" s="1409" t="s">
        <v>2285</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2188</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IF(OR(AB294&lt;&gt;7,AD294&lt;&gt;3),"V列に色付け","")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2275</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2188</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2196</v>
      </c>
      <c r="Q300" s="1460" t="str">
        <f>IFERROR(VLOOKUP('別紙様式2-2（４・５月分）'!AR227,【参考】数式用!$AT$5:$AV$22,3,FALSE),"")</f>
        <v/>
      </c>
      <c r="R300" s="1405" t="s">
        <v>2207</v>
      </c>
      <c r="S300" s="1407" t="str">
        <f>IFERROR(VLOOKUP(K298,【参考】数式用!$A$5:$AB$27,MATCH(Q300,【参考】数式用!$B$4:$AB$4,0)+1,0),"")</f>
        <v/>
      </c>
      <c r="T300" s="1409" t="s">
        <v>2285</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2188</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IF(OR(AB298&lt;&gt;7,AD298&lt;&gt;3),"V列に色付け","")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2275</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2188</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2196</v>
      </c>
      <c r="Q304" s="1460" t="str">
        <f>IFERROR(VLOOKUP('別紙様式2-2（４・５月分）'!AR230,【参考】数式用!$AT$5:$AV$22,3,FALSE),"")</f>
        <v/>
      </c>
      <c r="R304" s="1405" t="s">
        <v>2207</v>
      </c>
      <c r="S304" s="1447" t="str">
        <f>IFERROR(VLOOKUP(K302,【参考】数式用!$A$5:$AB$27,MATCH(Q304,【参考】数式用!$B$4:$AB$4,0)+1,0),"")</f>
        <v/>
      </c>
      <c r="T304" s="1409" t="s">
        <v>2285</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2188</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IF(OR(AB302&lt;&gt;7,AD302&lt;&gt;3),"V列に色付け","")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2275</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2188</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2196</v>
      </c>
      <c r="Q308" s="1460" t="str">
        <f>IFERROR(VLOOKUP('別紙様式2-2（４・５月分）'!AR233,【参考】数式用!$AT$5:$AV$22,3,FALSE),"")</f>
        <v/>
      </c>
      <c r="R308" s="1405" t="s">
        <v>2207</v>
      </c>
      <c r="S308" s="1447" t="str">
        <f>IFERROR(VLOOKUP(K306,【参考】数式用!$A$5:$AB$27,MATCH(Q308,【参考】数式用!$B$4:$AB$4,0)+1,0),"")</f>
        <v/>
      </c>
      <c r="T308" s="1409" t="s">
        <v>2285</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2188</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IF(OR(AB306&lt;&gt;7,AD306&lt;&gt;3),"V列に色付け","")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2275</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2188</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2196</v>
      </c>
      <c r="Q312" s="1460" t="str">
        <f>IFERROR(VLOOKUP('別紙様式2-2（４・５月分）'!AR236,【参考】数式用!$AT$5:$AV$22,3,FALSE),"")</f>
        <v/>
      </c>
      <c r="R312" s="1405" t="s">
        <v>2207</v>
      </c>
      <c r="S312" s="1407" t="str">
        <f>IFERROR(VLOOKUP(K310,【参考】数式用!$A$5:$AB$27,MATCH(Q312,【参考】数式用!$B$4:$AB$4,0)+1,0),"")</f>
        <v/>
      </c>
      <c r="T312" s="1409" t="s">
        <v>2285</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2188</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IF(OR(AB310&lt;&gt;7,AD310&lt;&gt;3),"V列に色付け","")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2275</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2188</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2196</v>
      </c>
      <c r="Q316" s="1460" t="str">
        <f>IFERROR(VLOOKUP('別紙様式2-2（４・５月分）'!AR239,【参考】数式用!$AT$5:$AV$22,3,FALSE),"")</f>
        <v/>
      </c>
      <c r="R316" s="1405" t="s">
        <v>2207</v>
      </c>
      <c r="S316" s="1447" t="str">
        <f>IFERROR(VLOOKUP(K314,【参考】数式用!$A$5:$AB$27,MATCH(Q316,【参考】数式用!$B$4:$AB$4,0)+1,0),"")</f>
        <v/>
      </c>
      <c r="T316" s="1409" t="s">
        <v>2285</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2188</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IF(OR(AB314&lt;&gt;7,AD314&lt;&gt;3),"V列に色付け","")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2275</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2188</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2196</v>
      </c>
      <c r="Q320" s="1460" t="str">
        <f>IFERROR(VLOOKUP('別紙様式2-2（４・５月分）'!AR242,【参考】数式用!$AT$5:$AV$22,3,FALSE),"")</f>
        <v/>
      </c>
      <c r="R320" s="1405" t="s">
        <v>2207</v>
      </c>
      <c r="S320" s="1407" t="str">
        <f>IFERROR(VLOOKUP(K318,【参考】数式用!$A$5:$AB$27,MATCH(Q320,【参考】数式用!$B$4:$AB$4,0)+1,0),"")</f>
        <v/>
      </c>
      <c r="T320" s="1409" t="s">
        <v>2285</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2188</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IF(OR(AB318&lt;&gt;7,AD318&lt;&gt;3),"V列に色付け","")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2275</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2188</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2196</v>
      </c>
      <c r="Q324" s="1460" t="str">
        <f>IFERROR(VLOOKUP('別紙様式2-2（４・５月分）'!AR245,【参考】数式用!$AT$5:$AV$22,3,FALSE),"")</f>
        <v/>
      </c>
      <c r="R324" s="1405" t="s">
        <v>2207</v>
      </c>
      <c r="S324" s="1447" t="str">
        <f>IFERROR(VLOOKUP(K322,【参考】数式用!$A$5:$AB$27,MATCH(Q324,【参考】数式用!$B$4:$AB$4,0)+1,0),"")</f>
        <v/>
      </c>
      <c r="T324" s="1409" t="s">
        <v>2285</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2188</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IF(OR(AB322&lt;&gt;7,AD322&lt;&gt;3),"V列に色付け","")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2275</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2188</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2196</v>
      </c>
      <c r="Q328" s="1460" t="str">
        <f>IFERROR(VLOOKUP('別紙様式2-2（４・５月分）'!AR248,【参考】数式用!$AT$5:$AV$22,3,FALSE),"")</f>
        <v/>
      </c>
      <c r="R328" s="1405" t="s">
        <v>2207</v>
      </c>
      <c r="S328" s="1407" t="str">
        <f>IFERROR(VLOOKUP(K326,【参考】数式用!$A$5:$AB$27,MATCH(Q328,【参考】数式用!$B$4:$AB$4,0)+1,0),"")</f>
        <v/>
      </c>
      <c r="T328" s="1409" t="s">
        <v>2285</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2188</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IF(OR(AB326&lt;&gt;7,AD326&lt;&gt;3),"V列に色付け","")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2275</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2188</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2196</v>
      </c>
      <c r="Q332" s="1460" t="str">
        <f>IFERROR(VLOOKUP('別紙様式2-2（４・５月分）'!AR251,【参考】数式用!$AT$5:$AV$22,3,FALSE),"")</f>
        <v/>
      </c>
      <c r="R332" s="1405" t="s">
        <v>2207</v>
      </c>
      <c r="S332" s="1447" t="str">
        <f>IFERROR(VLOOKUP(K330,【参考】数式用!$A$5:$AB$27,MATCH(Q332,【参考】数式用!$B$4:$AB$4,0)+1,0),"")</f>
        <v/>
      </c>
      <c r="T332" s="1409" t="s">
        <v>2285</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2188</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IF(OR(AB330&lt;&gt;7,AD330&lt;&gt;3),"V列に色付け","")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2275</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2188</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2196</v>
      </c>
      <c r="Q336" s="1460" t="str">
        <f>IFERROR(VLOOKUP('別紙様式2-2（４・５月分）'!AR254,【参考】数式用!$AT$5:$AV$22,3,FALSE),"")</f>
        <v/>
      </c>
      <c r="R336" s="1405" t="s">
        <v>2207</v>
      </c>
      <c r="S336" s="1407" t="str">
        <f>IFERROR(VLOOKUP(K334,【参考】数式用!$A$5:$AB$27,MATCH(Q336,【参考】数式用!$B$4:$AB$4,0)+1,0),"")</f>
        <v/>
      </c>
      <c r="T336" s="1409" t="s">
        <v>2285</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2188</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IF(OR(AB334&lt;&gt;7,AD334&lt;&gt;3),"V列に色付け","")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2275</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2188</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2196</v>
      </c>
      <c r="Q340" s="1460" t="str">
        <f>IFERROR(VLOOKUP('別紙様式2-2（４・５月分）'!AR257,【参考】数式用!$AT$5:$AV$22,3,FALSE),"")</f>
        <v/>
      </c>
      <c r="R340" s="1405" t="s">
        <v>2207</v>
      </c>
      <c r="S340" s="1447" t="str">
        <f>IFERROR(VLOOKUP(K338,【参考】数式用!$A$5:$AB$27,MATCH(Q340,【参考】数式用!$B$4:$AB$4,0)+1,0),"")</f>
        <v/>
      </c>
      <c r="T340" s="1409" t="s">
        <v>2285</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2188</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IF(OR(AB338&lt;&gt;7,AD338&lt;&gt;3),"V列に色付け","")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2275</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2188</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2196</v>
      </c>
      <c r="Q344" s="1460" t="str">
        <f>IFERROR(VLOOKUP('別紙様式2-2（４・５月分）'!AR260,【参考】数式用!$AT$5:$AV$22,3,FALSE),"")</f>
        <v/>
      </c>
      <c r="R344" s="1405" t="s">
        <v>2207</v>
      </c>
      <c r="S344" s="1407" t="str">
        <f>IFERROR(VLOOKUP(K342,【参考】数式用!$A$5:$AB$27,MATCH(Q344,【参考】数式用!$B$4:$AB$4,0)+1,0),"")</f>
        <v/>
      </c>
      <c r="T344" s="1409" t="s">
        <v>2285</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2188</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IF(OR(AB342&lt;&gt;7,AD342&lt;&gt;3),"V列に色付け","")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2275</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2188</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2196</v>
      </c>
      <c r="Q348" s="1460" t="str">
        <f>IFERROR(VLOOKUP('別紙様式2-2（４・５月分）'!AR263,【参考】数式用!$AT$5:$AV$22,3,FALSE),"")</f>
        <v/>
      </c>
      <c r="R348" s="1405" t="s">
        <v>2207</v>
      </c>
      <c r="S348" s="1447" t="str">
        <f>IFERROR(VLOOKUP(K346,【参考】数式用!$A$5:$AB$27,MATCH(Q348,【参考】数式用!$B$4:$AB$4,0)+1,0),"")</f>
        <v/>
      </c>
      <c r="T348" s="1409" t="s">
        <v>2285</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2188</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IF(OR(AB346&lt;&gt;7,AD346&lt;&gt;3),"V列に色付け","")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2275</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2188</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2196</v>
      </c>
      <c r="Q352" s="1460" t="str">
        <f>IFERROR(VLOOKUP('別紙様式2-2（４・５月分）'!AR266,【参考】数式用!$AT$5:$AV$22,3,FALSE),"")</f>
        <v/>
      </c>
      <c r="R352" s="1405" t="s">
        <v>2207</v>
      </c>
      <c r="S352" s="1407" t="str">
        <f>IFERROR(VLOOKUP(K350,【参考】数式用!$A$5:$AB$27,MATCH(Q352,【参考】数式用!$B$4:$AB$4,0)+1,0),"")</f>
        <v/>
      </c>
      <c r="T352" s="1409" t="s">
        <v>2285</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2188</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IF(OR(AB350&lt;&gt;7,AD350&lt;&gt;3),"V列に色付け","")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2275</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2188</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2196</v>
      </c>
      <c r="Q356" s="1460" t="str">
        <f>IFERROR(VLOOKUP('別紙様式2-2（４・５月分）'!AR269,【参考】数式用!$AT$5:$AV$22,3,FALSE),"")</f>
        <v/>
      </c>
      <c r="R356" s="1405" t="s">
        <v>2207</v>
      </c>
      <c r="S356" s="1447" t="str">
        <f>IFERROR(VLOOKUP(K354,【参考】数式用!$A$5:$AB$27,MATCH(Q356,【参考】数式用!$B$4:$AB$4,0)+1,0),"")</f>
        <v/>
      </c>
      <c r="T356" s="1409" t="s">
        <v>2285</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2188</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IF(OR(AB354&lt;&gt;7,AD354&lt;&gt;3),"V列に色付け","")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2275</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2188</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2196</v>
      </c>
      <c r="Q360" s="1460" t="str">
        <f>IFERROR(VLOOKUP('別紙様式2-2（４・５月分）'!AR272,【参考】数式用!$AT$5:$AV$22,3,FALSE),"")</f>
        <v/>
      </c>
      <c r="R360" s="1405" t="s">
        <v>2207</v>
      </c>
      <c r="S360" s="1407" t="str">
        <f>IFERROR(VLOOKUP(K358,【参考】数式用!$A$5:$AB$27,MATCH(Q360,【参考】数式用!$B$4:$AB$4,0)+1,0),"")</f>
        <v/>
      </c>
      <c r="T360" s="1409" t="s">
        <v>2285</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2188</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IF(OR(AB358&lt;&gt;7,AD358&lt;&gt;3),"V列に色付け","")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2275</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2188</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2196</v>
      </c>
      <c r="Q364" s="1460" t="str">
        <f>IFERROR(VLOOKUP('別紙様式2-2（４・５月分）'!AR275,【参考】数式用!$AT$5:$AV$22,3,FALSE),"")</f>
        <v/>
      </c>
      <c r="R364" s="1405" t="s">
        <v>2207</v>
      </c>
      <c r="S364" s="1447" t="str">
        <f>IFERROR(VLOOKUP(K362,【参考】数式用!$A$5:$AB$27,MATCH(Q364,【参考】数式用!$B$4:$AB$4,0)+1,0),"")</f>
        <v/>
      </c>
      <c r="T364" s="1409" t="s">
        <v>2285</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2188</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IF(OR(AB362&lt;&gt;7,AD362&lt;&gt;3),"V列に色付け","")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2275</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2188</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2196</v>
      </c>
      <c r="Q368" s="1460" t="str">
        <f>IFERROR(VLOOKUP('別紙様式2-2（４・５月分）'!AR278,【参考】数式用!$AT$5:$AV$22,3,FALSE),"")</f>
        <v/>
      </c>
      <c r="R368" s="1405" t="s">
        <v>2207</v>
      </c>
      <c r="S368" s="1407" t="str">
        <f>IFERROR(VLOOKUP(K366,【参考】数式用!$A$5:$AB$27,MATCH(Q368,【参考】数式用!$B$4:$AB$4,0)+1,0),"")</f>
        <v/>
      </c>
      <c r="T368" s="1409" t="s">
        <v>2285</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2188</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IF(OR(AB366&lt;&gt;7,AD366&lt;&gt;3),"V列に色付け","")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2275</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2188</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2196</v>
      </c>
      <c r="Q372" s="1460" t="str">
        <f>IFERROR(VLOOKUP('別紙様式2-2（４・５月分）'!AR281,【参考】数式用!$AT$5:$AV$22,3,FALSE),"")</f>
        <v/>
      </c>
      <c r="R372" s="1405" t="s">
        <v>2207</v>
      </c>
      <c r="S372" s="1447" t="str">
        <f>IFERROR(VLOOKUP(K370,【参考】数式用!$A$5:$AB$27,MATCH(Q372,【参考】数式用!$B$4:$AB$4,0)+1,0),"")</f>
        <v/>
      </c>
      <c r="T372" s="1409" t="s">
        <v>2285</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2188</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IF(OR(AB370&lt;&gt;7,AD370&lt;&gt;3),"V列に色付け","")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2275</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2188</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2196</v>
      </c>
      <c r="Q376" s="1460" t="str">
        <f>IFERROR(VLOOKUP('別紙様式2-2（４・５月分）'!AR284,【参考】数式用!$AT$5:$AV$22,3,FALSE),"")</f>
        <v/>
      </c>
      <c r="R376" s="1405" t="s">
        <v>2207</v>
      </c>
      <c r="S376" s="1447" t="str">
        <f>IFERROR(VLOOKUP(K374,【参考】数式用!$A$5:$AB$27,MATCH(Q376,【参考】数式用!$B$4:$AB$4,0)+1,0),"")</f>
        <v/>
      </c>
      <c r="T376" s="1409" t="s">
        <v>2285</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2188</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IF(OR(AB374&lt;&gt;7,AD374&lt;&gt;3),"V列に色付け","")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2275</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2188</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2196</v>
      </c>
      <c r="Q380" s="1460" t="str">
        <f>IFERROR(VLOOKUP('別紙様式2-2（４・５月分）'!AR287,【参考】数式用!$AT$5:$AV$22,3,FALSE),"")</f>
        <v/>
      </c>
      <c r="R380" s="1405" t="s">
        <v>2207</v>
      </c>
      <c r="S380" s="1407" t="str">
        <f>IFERROR(VLOOKUP(K378,【参考】数式用!$A$5:$AB$27,MATCH(Q380,【参考】数式用!$B$4:$AB$4,0)+1,0),"")</f>
        <v/>
      </c>
      <c r="T380" s="1409" t="s">
        <v>2285</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2188</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IF(OR(AB378&lt;&gt;7,AD378&lt;&gt;3),"V列に色付け","")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2275</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2188</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2196</v>
      </c>
      <c r="Q384" s="1460" t="str">
        <f>IFERROR(VLOOKUP('別紙様式2-2（４・５月分）'!AR290,【参考】数式用!$AT$5:$AV$22,3,FALSE),"")</f>
        <v/>
      </c>
      <c r="R384" s="1405" t="s">
        <v>2207</v>
      </c>
      <c r="S384" s="1447" t="str">
        <f>IFERROR(VLOOKUP(K382,【参考】数式用!$A$5:$AB$27,MATCH(Q384,【参考】数式用!$B$4:$AB$4,0)+1,0),"")</f>
        <v/>
      </c>
      <c r="T384" s="1409" t="s">
        <v>2285</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2188</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IF(OR(AB382&lt;&gt;7,AD382&lt;&gt;3),"V列に色付け","")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2275</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2188</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2196</v>
      </c>
      <c r="Q388" s="1460" t="str">
        <f>IFERROR(VLOOKUP('別紙様式2-2（４・５月分）'!AR293,【参考】数式用!$AT$5:$AV$22,3,FALSE),"")</f>
        <v/>
      </c>
      <c r="R388" s="1405" t="s">
        <v>2207</v>
      </c>
      <c r="S388" s="1407" t="str">
        <f>IFERROR(VLOOKUP(K386,【参考】数式用!$A$5:$AB$27,MATCH(Q388,【参考】数式用!$B$4:$AB$4,0)+1,0),"")</f>
        <v/>
      </c>
      <c r="T388" s="1409" t="s">
        <v>2285</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2188</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IF(OR(AB386&lt;&gt;7,AD386&lt;&gt;3),"V列に色付け","")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2275</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2188</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2196</v>
      </c>
      <c r="Q392" s="1460" t="str">
        <f>IFERROR(VLOOKUP('別紙様式2-2（４・５月分）'!AR296,【参考】数式用!$AT$5:$AV$22,3,FALSE),"")</f>
        <v/>
      </c>
      <c r="R392" s="1405" t="s">
        <v>2207</v>
      </c>
      <c r="S392" s="1447" t="str">
        <f>IFERROR(VLOOKUP(K390,【参考】数式用!$A$5:$AB$27,MATCH(Q392,【参考】数式用!$B$4:$AB$4,0)+1,0),"")</f>
        <v/>
      </c>
      <c r="T392" s="1409" t="s">
        <v>2285</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2188</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IF(OR(AB390&lt;&gt;7,AD390&lt;&gt;3),"V列に色付け","")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2275</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2188</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2196</v>
      </c>
      <c r="Q396" s="1460" t="str">
        <f>IFERROR(VLOOKUP('別紙様式2-2（４・５月分）'!AR299,【参考】数式用!$AT$5:$AV$22,3,FALSE),"")</f>
        <v/>
      </c>
      <c r="R396" s="1405" t="s">
        <v>2207</v>
      </c>
      <c r="S396" s="1407" t="str">
        <f>IFERROR(VLOOKUP(K394,【参考】数式用!$A$5:$AB$27,MATCH(Q396,【参考】数式用!$B$4:$AB$4,0)+1,0),"")</f>
        <v/>
      </c>
      <c r="T396" s="1409" t="s">
        <v>2285</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2188</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IF(OR(AB394&lt;&gt;7,AD394&lt;&gt;3),"V列に色付け","")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2275</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2188</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2196</v>
      </c>
      <c r="Q400" s="1460" t="str">
        <f>IFERROR(VLOOKUP('別紙様式2-2（４・５月分）'!AR302,【参考】数式用!$AT$5:$AV$22,3,FALSE),"")</f>
        <v/>
      </c>
      <c r="R400" s="1405" t="s">
        <v>2207</v>
      </c>
      <c r="S400" s="1447" t="str">
        <f>IFERROR(VLOOKUP(K398,【参考】数式用!$A$5:$AB$27,MATCH(Q400,【参考】数式用!$B$4:$AB$4,0)+1,0),"")</f>
        <v/>
      </c>
      <c r="T400" s="1409" t="s">
        <v>2285</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2188</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IF(OR(AB398&lt;&gt;7,AD398&lt;&gt;3),"V列に色付け","")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2275</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2188</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2196</v>
      </c>
      <c r="Q404" s="1460" t="str">
        <f>IFERROR(VLOOKUP('別紙様式2-2（４・５月分）'!AR305,【参考】数式用!$AT$5:$AV$22,3,FALSE),"")</f>
        <v/>
      </c>
      <c r="R404" s="1405" t="s">
        <v>2207</v>
      </c>
      <c r="S404" s="1407" t="str">
        <f>IFERROR(VLOOKUP(K402,【参考】数式用!$A$5:$AB$27,MATCH(Q404,【参考】数式用!$B$4:$AB$4,0)+1,0),"")</f>
        <v/>
      </c>
      <c r="T404" s="1409" t="s">
        <v>2285</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2188</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IF(OR(AB402&lt;&gt;7,AD402&lt;&gt;3),"V列に色付け","")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2275</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2188</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2196</v>
      </c>
      <c r="Q408" s="1460" t="str">
        <f>IFERROR(VLOOKUP('別紙様式2-2（４・５月分）'!AR308,【参考】数式用!$AT$5:$AV$22,3,FALSE),"")</f>
        <v/>
      </c>
      <c r="R408" s="1405" t="s">
        <v>2207</v>
      </c>
      <c r="S408" s="1447" t="str">
        <f>IFERROR(VLOOKUP(K406,【参考】数式用!$A$5:$AB$27,MATCH(Q408,【参考】数式用!$B$4:$AB$4,0)+1,0),"")</f>
        <v/>
      </c>
      <c r="T408" s="1409" t="s">
        <v>2285</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2188</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IF(OR(AB406&lt;&gt;7,AD406&lt;&gt;3),"V列に色付け","")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2275</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2188</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2196</v>
      </c>
      <c r="Q412" s="1460" t="str">
        <f>IFERROR(VLOOKUP('別紙様式2-2（４・５月分）'!AR311,【参考】数式用!$AT$5:$AV$22,3,FALSE),"")</f>
        <v/>
      </c>
      <c r="R412" s="1405" t="s">
        <v>2207</v>
      </c>
      <c r="S412" s="1407" t="str">
        <f>IFERROR(VLOOKUP(K410,【参考】数式用!$A$5:$AB$27,MATCH(Q412,【参考】数式用!$B$4:$AB$4,0)+1,0),"")</f>
        <v/>
      </c>
      <c r="T412" s="1409" t="s">
        <v>2285</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2188</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IF(OR(AB410&lt;&gt;7,AD410&lt;&gt;3),"V列に色付け","")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1" t="s">
        <v>18</v>
      </c>
      <c r="B2" s="1605" t="s">
        <v>43</v>
      </c>
      <c r="C2" s="1606"/>
      <c r="D2" s="1606"/>
      <c r="E2" s="1607"/>
      <c r="F2" s="1619" t="s">
        <v>106</v>
      </c>
      <c r="G2" s="1620"/>
      <c r="H2" s="1621"/>
      <c r="I2" s="1611" t="s">
        <v>205</v>
      </c>
      <c r="J2" s="1622"/>
      <c r="K2" s="1614" t="s">
        <v>206</v>
      </c>
      <c r="L2" s="1615"/>
      <c r="M2" s="1615"/>
      <c r="N2" s="1615"/>
      <c r="O2" s="1615"/>
      <c r="P2" s="1615"/>
      <c r="Q2" s="1615"/>
      <c r="R2" s="1615"/>
      <c r="S2" s="1615"/>
      <c r="T2" s="1615"/>
      <c r="U2" s="1615"/>
      <c r="V2" s="1615"/>
      <c r="W2" s="1615"/>
      <c r="X2" s="1615"/>
      <c r="Y2" s="1615"/>
      <c r="Z2" s="1615"/>
      <c r="AA2" s="1615"/>
      <c r="AB2" s="1602"/>
      <c r="AC2" s="1637" t="s">
        <v>2187</v>
      </c>
      <c r="AD2" s="27"/>
      <c r="AE2" s="1630" t="s">
        <v>18</v>
      </c>
      <c r="AF2" s="1630" t="s">
        <v>2354</v>
      </c>
      <c r="AG2" s="1631"/>
      <c r="AH2" s="1632"/>
      <c r="AJ2" s="57" t="s">
        <v>145</v>
      </c>
      <c r="AK2" s="82" t="s">
        <v>145</v>
      </c>
      <c r="AM2" s="87" t="s">
        <v>187</v>
      </c>
      <c r="AO2" s="119" t="s">
        <v>2113</v>
      </c>
      <c r="AQ2" s="1641" t="s">
        <v>43</v>
      </c>
      <c r="AR2" s="1615" t="s">
        <v>106</v>
      </c>
      <c r="AS2" s="1615" t="s">
        <v>205</v>
      </c>
      <c r="AT2" s="1624" t="s">
        <v>229</v>
      </c>
      <c r="AU2" s="1627" t="s">
        <v>228</v>
      </c>
      <c r="AV2" s="1602" t="s">
        <v>2205</v>
      </c>
    </row>
    <row r="3" spans="1:48" ht="38.25" customHeight="1" thickBot="1">
      <c r="A3" s="1612"/>
      <c r="B3" s="1608" t="s">
        <v>274</v>
      </c>
      <c r="C3" s="1609"/>
      <c r="D3" s="1609"/>
      <c r="E3" s="1610"/>
      <c r="F3" s="1608" t="s">
        <v>42</v>
      </c>
      <c r="G3" s="1609"/>
      <c r="H3" s="1610"/>
      <c r="I3" s="1613"/>
      <c r="J3" s="1623"/>
      <c r="K3" s="1616" t="s">
        <v>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232</v>
      </c>
      <c r="AK3" s="80" t="s">
        <v>232</v>
      </c>
      <c r="AM3" s="88"/>
      <c r="AO3" s="98" t="s">
        <v>2114</v>
      </c>
      <c r="AQ3" s="1642"/>
      <c r="AR3" s="1644"/>
      <c r="AS3" s="1644"/>
      <c r="AT3" s="1625"/>
      <c r="AU3" s="1628"/>
      <c r="AV3" s="1603"/>
    </row>
    <row r="4" spans="1:48" ht="23.25" thickBot="1">
      <c r="A4" s="1613"/>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9"/>
      <c r="AD4" s="27"/>
      <c r="AE4" s="1636"/>
      <c r="AF4" s="1633"/>
      <c r="AG4" s="1634"/>
      <c r="AH4" s="1635"/>
      <c r="AJ4" s="54" t="s">
        <v>233</v>
      </c>
      <c r="AK4" s="80" t="s">
        <v>233</v>
      </c>
      <c r="AO4" s="98" t="s">
        <v>2115</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2024-03-15T03:06:59Z</dcterms:modified>
</cp:coreProperties>
</file>